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02"/>
  <workbookPr codeName="ThisWorkbook" defaultThemeVersion="166925"/>
  <mc:AlternateContent xmlns:mc="http://schemas.openxmlformats.org/markup-compatibility/2006">
    <mc:Choice Requires="x15">
      <x15ac:absPath xmlns:x15ac="http://schemas.microsoft.com/office/spreadsheetml/2010/11/ac" url="G:\Tech &amp; Apps Support\TAS Workbook\03_Proj_Plan\Team_Mgmt_Plan\005_CASS_Team\02_TOOLS_OF_THE_TRADE\Wraparound Childcare WAC\Web version\"/>
    </mc:Choice>
  </mc:AlternateContent>
  <xr:revisionPtr revIDLastSave="1" documentId="8_{E27BDBB6-FFE0-4C97-AB2C-0A8D1CFF5552}" xr6:coauthVersionLast="47" xr6:coauthVersionMax="47" xr10:uidLastSave="{19E38634-8512-42D9-B832-CC40D1AA82E2}"/>
  <workbookProtection workbookPassword="C464" lockStructure="1"/>
  <bookViews>
    <workbookView xWindow="-120" yWindow="-120" windowWidth="29040" windowHeight="16440" activeTab="1" xr2:uid="{00000000-000D-0000-FFFF-FFFF00000000}"/>
  </bookViews>
  <sheets>
    <sheet name="Declaration" sheetId="6" r:id="rId1"/>
    <sheet name="Form" sheetId="1" r:id="rId2"/>
    <sheet name="Validation" sheetId="5" state="veryHidden" r:id="rId3"/>
    <sheet name="Data" sheetId="4" r:id="rId4"/>
    <sheet name="Lookup" sheetId="2" state="veryHidden" r:id="rId5"/>
  </sheets>
  <definedNames>
    <definedName name="Dec_Confirm">Form!$B$46</definedName>
    <definedName name="Dec_Date">Form!$E$40</definedName>
    <definedName name="Dec_Signature">Form!$E$38</definedName>
    <definedName name="East_Midlands">Lookup!$E$2:$E$7</definedName>
    <definedName name="East_of_England">Lookup!$F$2:$F$7</definedName>
    <definedName name="Elig_Confirm">Declaration!$B$5</definedName>
    <definedName name="England">Lookup!$H$2:$H$11</definedName>
    <definedName name="FormStarted">Validation!$AH$2</definedName>
    <definedName name="London_inner">Lookup!$E$10:$E$20</definedName>
    <definedName name="London_outer">Lookup!$F$10:$F$28</definedName>
    <definedName name="lstCountries">Lookup!$H$1:$K$1</definedName>
    <definedName name="lstNATORank">Lookup!$C$1:$C$18</definedName>
    <definedName name="lstPP">Lookup!$H$18:$H$20</definedName>
    <definedName name="lstPT">Lookup!$H$14:$H$15</definedName>
    <definedName name="lstService">Lookup!$L$2:$L$4</definedName>
    <definedName name="lstSSUGP">Lookup!$O$3</definedName>
    <definedName name="lstSSUGT">Lookup!$N$3</definedName>
    <definedName name="lstStayP">Lookup!$O$2</definedName>
    <definedName name="lstStayT">Lookup!$N$2</definedName>
    <definedName name="lstTemplateP">Lookup!$O$1</definedName>
    <definedName name="lstTemplateT">Lookup!$N$1</definedName>
    <definedName name="lstYesOnly">Lookup!$I$7</definedName>
    <definedName name="lstYN">Lookup!$I$7:$I$8</definedName>
    <definedName name="North_East">Lookup!$E$31:$E$34</definedName>
    <definedName name="North_West">Lookup!$F$31:$F$35</definedName>
    <definedName name="Northern_Ireland">Lookup!$I$2</definedName>
    <definedName name="Priv_Confirm">Declaration!$B$12</definedName>
    <definedName name="Prov1_Country">Form!$D$30</definedName>
    <definedName name="Prov1_LAuthority">Form!$D$34</definedName>
    <definedName name="Prov1_Name">Form!$D$24</definedName>
    <definedName name="Prov1_Provision">Form!$D$28</definedName>
    <definedName name="Prov1_Region">Form!$D$32</definedName>
    <definedName name="Prov1_Type">Form!$D$26</definedName>
    <definedName name="Prov2_Country">Form!$G$30</definedName>
    <definedName name="Prov2_LAuthority">Form!$G$34</definedName>
    <definedName name="Prov2_Name">Form!$G$24</definedName>
    <definedName name="Prov2_Provision">Form!$G$28</definedName>
    <definedName name="Prov2_Region">Form!$G$32</definedName>
    <definedName name="Prov2_Type">Form!$G$26</definedName>
    <definedName name="Prov3_Country">Form!$J$30</definedName>
    <definedName name="Prov3_LAuthority">Form!$J$34</definedName>
    <definedName name="Prov3_Name">Form!$J$24</definedName>
    <definedName name="Prov3_Provision">Form!$J$28</definedName>
    <definedName name="Prov3_Region">Form!$J$32</definedName>
    <definedName name="Prov3_Type">Form!$J$26</definedName>
    <definedName name="SC_Age">Lookup!$C$35</definedName>
    <definedName name="SC_DateOfBirth">Form!$D$15</definedName>
    <definedName name="SC_DOB">Form!$D$15</definedName>
    <definedName name="SC_FullName">Form!$G$15</definedName>
    <definedName name="SC_IsChildDisabled">Form!$H$19</definedName>
    <definedName name="SC_TFC">Form!$F$17</definedName>
    <definedName name="Scotland">Lookup!$K$2</definedName>
    <definedName name="South_East">Lookup!$E$38:$E$46</definedName>
    <definedName name="South_West">Lookup!$F$38:$F$44</definedName>
    <definedName name="SP_Email">Form!$D$9</definedName>
    <definedName name="SP_FullName">Form!$G$5</definedName>
    <definedName name="SP_NatoRank">Form!$G$7</definedName>
    <definedName name="SP_PermAllowLoc">Form!$I$11</definedName>
    <definedName name="SP_PermanentAllowanceLocation" localSheetId="3">Form!$I$11</definedName>
    <definedName name="SP_Service">Form!$D$7</definedName>
    <definedName name="SP_ServiceNumber">Form!$D$5</definedName>
    <definedName name="SP_UIN">Form!$D$11</definedName>
    <definedName name="vAccountNo">Validation!$V$2</definedName>
    <definedName name="valcharAlpha">Lookup!$O$8</definedName>
    <definedName name="valcharName">Lookup!$O$7</definedName>
    <definedName name="valcharNum">Lookup!$O$9</definedName>
    <definedName name="valcharSN">Lookup!$O$6</definedName>
    <definedName name="vChildName">Validation!$P$2</definedName>
    <definedName name="vDecComplete">Validation!$C$2</definedName>
    <definedName name="vDecForm">Validation!$AN$2</definedName>
    <definedName name="vDisability">Validation!$AD$3</definedName>
    <definedName name="vDob">Validation!$S$2</definedName>
    <definedName name="vdropdowns">Validation!$AB$2</definedName>
    <definedName name="vEmail">Validation!$J$2</definedName>
    <definedName name="vEmptyFields">Validation!$AE$2</definedName>
    <definedName name="vFormComplete">Validation!$C$3</definedName>
    <definedName name="vOverall">Validation!$C$1</definedName>
    <definedName name="vP1_Name">Validation!$AJ$12</definedName>
    <definedName name="vP2Error">Validation!$AL$3</definedName>
    <definedName name="vP3Error">Validation!$AM$3</definedName>
    <definedName name="vParentUIN">Validation!$M$2</definedName>
    <definedName name="vProvider1">Validation!$AK$2</definedName>
    <definedName name="vProvider2">Validation!$AL$2</definedName>
    <definedName name="vProvider3">Validation!$AM$2</definedName>
    <definedName name="vRank">Validation!$AD$2</definedName>
    <definedName name="vRegDate">Validation!$Y$2</definedName>
    <definedName name="vService">Validation!$AD$1</definedName>
    <definedName name="vServiceNumber">Validation!$D$2</definedName>
    <definedName name="vSPName">Validation!$G$2</definedName>
    <definedName name="Wales">Lookup!$J$2</definedName>
    <definedName name="West_Midlands">Lookup!$E$49:$E$53</definedName>
    <definedName name="Yorkshire_and_the_Humber">Lookup!$F$49:$F$52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1" l="1"/>
  <c r="C3" i="2" l="1"/>
  <c r="C4" i="2"/>
  <c r="C5" i="2"/>
  <c r="C6" i="2"/>
  <c r="C7" i="2"/>
  <c r="C8" i="2"/>
  <c r="C9" i="2"/>
  <c r="C10" i="2"/>
  <c r="C11" i="2"/>
  <c r="C12" i="2"/>
  <c r="C13" i="2"/>
  <c r="C14" i="2"/>
  <c r="C15" i="2"/>
  <c r="C16" i="2"/>
  <c r="C17" i="2"/>
  <c r="C18" i="2"/>
  <c r="C19" i="2"/>
  <c r="C20" i="2"/>
  <c r="C21" i="2"/>
  <c r="C22" i="2"/>
  <c r="C23" i="2"/>
  <c r="C24" i="2"/>
  <c r="C25" i="2"/>
  <c r="C26" i="2"/>
  <c r="C27" i="2"/>
  <c r="C28" i="2"/>
  <c r="C29" i="2"/>
  <c r="C30" i="2"/>
  <c r="C31" i="2"/>
  <c r="C2" i="2"/>
  <c r="X2" i="5" l="1"/>
  <c r="X1" i="5"/>
  <c r="F1" i="5"/>
  <c r="O1" i="5"/>
  <c r="O4" i="5"/>
  <c r="O2" i="5"/>
  <c r="O3" i="5"/>
  <c r="O14" i="2" l="1"/>
  <c r="AG3" i="5" l="1"/>
  <c r="AP1" i="5"/>
  <c r="O23" i="2" s="1"/>
  <c r="O13" i="2" l="1"/>
  <c r="O10" i="2" s="1"/>
  <c r="AP2" i="5"/>
  <c r="AN2" i="5" s="1"/>
  <c r="C2" i="5" s="1"/>
  <c r="AD1" i="5"/>
  <c r="AD19" i="5"/>
  <c r="AA1" i="5"/>
  <c r="AD6" i="5"/>
  <c r="AD5" i="5"/>
  <c r="AD3" i="5"/>
  <c r="AG1" i="5"/>
  <c r="AG2" i="5"/>
  <c r="L1" i="5"/>
  <c r="AH3" i="4"/>
  <c r="AJ3" i="4"/>
  <c r="AI3" i="4"/>
  <c r="AF3" i="4"/>
  <c r="AE3" i="4"/>
  <c r="AJ30" i="5"/>
  <c r="AJ31" i="5"/>
  <c r="AJ32" i="5"/>
  <c r="AD4" i="5"/>
  <c r="AJ29" i="5" a="1"/>
  <c r="AJ29" i="5" s="1"/>
  <c r="AJ28" i="5" a="1"/>
  <c r="AJ28" i="5" s="1"/>
  <c r="AJ27" i="5" a="1"/>
  <c r="AJ27" i="5" s="1"/>
  <c r="AJ26" i="5" a="1"/>
  <c r="AJ26" i="5" s="1"/>
  <c r="AJ25" i="5" a="1"/>
  <c r="AJ25" i="5" s="1"/>
  <c r="AJ24" i="5" a="1"/>
  <c r="AJ24" i="5" s="1"/>
  <c r="AJ23" i="5" a="1"/>
  <c r="AJ23" i="5" s="1"/>
  <c r="AJ22" i="5" a="1"/>
  <c r="AJ22" i="5" s="1"/>
  <c r="AJ21" i="5" a="1"/>
  <c r="AJ21" i="5" s="1"/>
  <c r="AJ20" i="5" a="1"/>
  <c r="AJ20" i="5" s="1"/>
  <c r="AJ19" i="5" a="1"/>
  <c r="AJ19" i="5" s="1"/>
  <c r="AJ18" i="5" a="1"/>
  <c r="AJ18" i="5" s="1"/>
  <c r="AJ17" i="5"/>
  <c r="AJ16" i="5"/>
  <c r="AJ15" i="5"/>
  <c r="AJ14" i="5"/>
  <c r="AJ13" i="5"/>
  <c r="AJ12" i="5"/>
  <c r="AJ11" i="5"/>
  <c r="AJ10" i="5"/>
  <c r="AJ9" i="5"/>
  <c r="AJ8" i="5"/>
  <c r="AJ7" i="5"/>
  <c r="AJ6" i="5"/>
  <c r="AJ5" i="5"/>
  <c r="AJ4" i="5"/>
  <c r="AJ3" i="5"/>
  <c r="AJ2" i="5"/>
  <c r="AJ1" i="5"/>
  <c r="R1" i="5"/>
  <c r="X3" i="5"/>
  <c r="F3" i="5"/>
  <c r="I1" i="5"/>
  <c r="U3" i="5"/>
  <c r="U2" i="5"/>
  <c r="U1" i="5"/>
  <c r="AD7" i="5"/>
  <c r="R2" i="5" a="1"/>
  <c r="I2" i="5" a="1"/>
  <c r="F2" i="5" a="1"/>
  <c r="AL2" i="5" l="1"/>
  <c r="O41" i="2"/>
  <c r="R29" i="5"/>
  <c r="AK2" i="5"/>
  <c r="AM2" i="5"/>
  <c r="O38" i="2" s="1"/>
  <c r="R2" i="5"/>
  <c r="F2" i="5"/>
  <c r="I2" i="5"/>
  <c r="I3" i="4"/>
  <c r="J3" i="4" s="1"/>
  <c r="K3" i="4"/>
  <c r="AD3" i="4"/>
  <c r="AC3" i="4"/>
  <c r="AB3" i="4"/>
  <c r="AA3" i="4"/>
  <c r="Z3" i="4"/>
  <c r="Y3" i="4"/>
  <c r="X3" i="4"/>
  <c r="W3" i="4"/>
  <c r="V3" i="4"/>
  <c r="U3" i="4"/>
  <c r="T3" i="4"/>
  <c r="S3" i="4"/>
  <c r="R3" i="4"/>
  <c r="Q3" i="4"/>
  <c r="P3" i="4"/>
  <c r="O3" i="4"/>
  <c r="N3" i="4"/>
  <c r="M3" i="4"/>
  <c r="L3" i="4"/>
  <c r="H3" i="4"/>
  <c r="G3" i="4"/>
  <c r="F3" i="4"/>
  <c r="D3" i="4"/>
  <c r="E3" i="4"/>
  <c r="C3" i="4"/>
  <c r="B3" i="4"/>
  <c r="A3" i="4"/>
  <c r="AD8" i="5"/>
  <c r="AD15" i="5" l="1"/>
  <c r="O29" i="2"/>
  <c r="AD16" i="5"/>
  <c r="AD14" i="5"/>
  <c r="AH2" i="5"/>
  <c r="M2" i="5" s="1"/>
  <c r="AD17" i="5"/>
  <c r="AD2" i="5" l="1"/>
  <c r="Y2" i="5"/>
  <c r="V2" i="5"/>
  <c r="D2" i="5"/>
  <c r="J2" i="5"/>
  <c r="AE2" i="5"/>
  <c r="P2" i="5"/>
  <c r="G2" i="5"/>
  <c r="S2" i="5"/>
  <c r="AD18" i="5"/>
  <c r="AM3" i="5" l="1"/>
  <c r="O26" i="2"/>
  <c r="AD10" i="5" l="1"/>
  <c r="O35" i="2"/>
  <c r="AD11" i="5"/>
  <c r="AD9" i="5"/>
  <c r="AD12" i="5"/>
  <c r="AD13" i="5"/>
  <c r="AL3" i="5" l="1"/>
  <c r="AB2" i="5"/>
  <c r="O32" i="2"/>
  <c r="O2" i="2" s="1"/>
  <c r="C3" i="5" l="1"/>
  <c r="C1" i="5" s="1"/>
  <c r="O20" i="2" l="1"/>
  <c r="M3" i="1" s="1"/>
  <c r="M16"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<sst xmlns="http://schemas.openxmlformats.org/spreadsheetml/2006/main" count="358" uniqueCount="319">
  <si>
    <t>Wraparound Childcare Declaration</t>
  </si>
  <si>
    <t>Eligibility Criteria</t>
  </si>
  <si>
    <r>
      <t xml:space="preserve">Full eligibility is laid out in </t>
    </r>
    <r>
      <rPr>
        <b/>
        <sz val="11"/>
        <color theme="1"/>
        <rFont val="Calibri"/>
        <family val="2"/>
        <scheme val="minor"/>
      </rPr>
      <t>2022DIN01-079</t>
    </r>
    <r>
      <rPr>
        <sz val="11"/>
        <color theme="1"/>
        <rFont val="Calibri"/>
        <family val="2"/>
        <scheme val="minor"/>
      </rPr>
      <t xml:space="preserve"> "Wraparound Childcare (WAC) for eligible Service Personnel assigned within the UK or serving overseas unaccompanied involuntarily with a childcare provider within the UK." Service Personnel wishing to register for the WAC Scheme should ensure that have read and meet the eligibility crieteria before proceeding further.</t>
    </r>
  </si>
  <si>
    <t>I hereby confirm that I have read the full eligibility criteria (identified above) and confirm my eligibility for Wraparound Childcare</t>
  </si>
  <si>
    <t>Privacy Statement</t>
  </si>
  <si>
    <t>Personnel data recorded on this form is collected for processing purporses in line with the General Data Protection Regulations (GDPR), Article 6(1)(e); Data Protection Act (DPA) 2018. Further details on how the Ministry of Defence processes your personal data can be found at:</t>
  </si>
  <si>
    <t>https://www.gov.uk/government/publications/ministry-of-defence-privacy-notice</t>
  </si>
  <si>
    <t>I hereby accept that my personal data will be handled in line with the General Data Protection Regulations (identified above)</t>
  </si>
  <si>
    <t>Wraparound Childcare Registration Form</t>
  </si>
  <si>
    <t>Part 1 - Service Person Details</t>
  </si>
  <si>
    <t>Service Number</t>
  </si>
  <si>
    <t>Full Name</t>
  </si>
  <si>
    <t>Service</t>
  </si>
  <si>
    <t>Nato Rank</t>
  </si>
  <si>
    <t>Contact eMail</t>
  </si>
  <si>
    <t>This should be a Modnet or Defence Gateway provided eMail address</t>
  </si>
  <si>
    <t>Parent Unit UIN</t>
  </si>
  <si>
    <t>Permantent Duty Station</t>
  </si>
  <si>
    <t>AnnnnA</t>
  </si>
  <si>
    <t>Country, Area</t>
  </si>
  <si>
    <t>Part 2 - Service Child Details</t>
  </si>
  <si>
    <t>Date of Birth</t>
  </si>
  <si>
    <t>Tax-Free Childcare Account Number</t>
  </si>
  <si>
    <t>Children in receipt of Disability Living Allowance, Personal Independence Payment, Armed Forces Independence Payment, Child Disability Payment (Scotland only) or Adult Disability Payment (Scotland only), or if they are certified as blind or severely sight-impaired, will be eligible for a higher maximum allowance. For these children the starting age remains 4 but the child retains eligibility until their 17th birthday. To qualify for the higher allowance disabled children in receipt of these allowances must be registered as disabled during the registration process, and supporting evidence must be provided.</t>
  </si>
  <si>
    <t>1100nnnnnnnnn</t>
  </si>
  <si>
    <t>Is the child in receipt of disability allowances listed in the DIN?</t>
  </si>
  <si>
    <t>Part 3 - Provider Details</t>
  </si>
  <si>
    <t>Provider 1</t>
  </si>
  <si>
    <t>Provider 2</t>
  </si>
  <si>
    <t>Provider 3</t>
  </si>
  <si>
    <t>Provider Name</t>
  </si>
  <si>
    <t>Provider Type</t>
  </si>
  <si>
    <t>Provider Provision</t>
  </si>
  <si>
    <t>Childcare Country</t>
  </si>
  <si>
    <t>Childcare Region</t>
  </si>
  <si>
    <t>Local Authority</t>
  </si>
  <si>
    <t>Part 4 - Affirmation</t>
  </si>
  <si>
    <t>Signature of Registrant</t>
  </si>
  <si>
    <t>Date of Registration</t>
  </si>
  <si>
    <t>I confirm that the information I have given is accurate and complete to the best of my knowledge and belief.</t>
  </si>
  <si>
    <t>I understand that claims must not be submitted before registration approval has been given. I also understand that any changes in circumstances which result in me or any member of my household no longer being eligible for the WAC scheme will mean that no further claims for WAC can be made. If I knowingly give false information, or submit a fraudulent claim, recovery action will be taken and I may be subject to administrative or disciplinary action.</t>
  </si>
  <si>
    <t>I have read and agree to the terms of the above declaration.</t>
  </si>
  <si>
    <t>Completed</t>
  </si>
  <si>
    <t>Overall ---&gt;</t>
  </si>
  <si>
    <t>not &gt;= 6 long ---&gt;</t>
  </si>
  <si>
    <t>SP Name</t>
  </si>
  <si>
    <t>No space in name ---&gt;</t>
  </si>
  <si>
    <t>Contact email</t>
  </si>
  <si>
    <t>Invalid email ---&gt;</t>
  </si>
  <si>
    <t>not 6 long ---&gt;</t>
  </si>
  <si>
    <t>Child Name</t>
  </si>
  <si>
    <t>Dob</t>
  </si>
  <si>
    <t>valid date ---&gt;</t>
  </si>
  <si>
    <t>Childcare Account</t>
  </si>
  <si>
    <t>Not start 1100 ---&gt;</t>
  </si>
  <si>
    <t>Affirm Date</t>
  </si>
  <si>
    <t>Dropdowns</t>
  </si>
  <si>
    <t>Service ---&gt;</t>
  </si>
  <si>
    <t>Empty fields</t>
  </si>
  <si>
    <t>UIN ---&gt;</t>
  </si>
  <si>
    <t>Form</t>
  </si>
  <si>
    <t>Service Number ---&gt;</t>
  </si>
  <si>
    <t>Declaration</t>
  </si>
  <si>
    <t>Eligible---&gt;</t>
  </si>
  <si>
    <t>Declaration ---&gt;</t>
  </si>
  <si>
    <t>Non Valid Chars ---&gt;</t>
  </si>
  <si>
    <t>First digit not Char ---&gt;</t>
  </si>
  <si>
    <t>over zero ---&gt;</t>
  </si>
  <si>
    <t xml:space="preserve">last 9 not numeric ---&gt; </t>
  </si>
  <si>
    <t>NATO Rank ---&gt;</t>
  </si>
  <si>
    <t>Allow Location ---&gt;</t>
  </si>
  <si>
    <t>SP Name ---&gt;</t>
  </si>
  <si>
    <t>Privacy ---&gt;</t>
  </si>
  <si>
    <t>Form ---&gt;</t>
  </si>
  <si>
    <t>* Char ---&gt;</t>
  </si>
  <si>
    <t>Mid 4 digits not numeric ---&gt;</t>
  </si>
  <si>
    <t>under 100 ---&gt;</t>
  </si>
  <si>
    <t>not 13 long ---&gt;</t>
  </si>
  <si>
    <t>Disabled Child ---&gt;</t>
  </si>
  <si>
    <t>Affirm Signature ---&gt;</t>
  </si>
  <si>
    <t>SP Service ---&gt;</t>
  </si>
  <si>
    <t>Last digit not Char ---&gt;</t>
  </si>
  <si>
    <t>Provider Type 1 ---&gt;</t>
  </si>
  <si>
    <t>SP Rank ---&gt;</t>
  </si>
  <si>
    <t>Provider Provision 1 ---&gt;</t>
  </si>
  <si>
    <t>SP Email ---&gt;</t>
  </si>
  <si>
    <t>Provider Country 1 ---&gt;</t>
  </si>
  <si>
    <t>SP UIN---&gt;</t>
  </si>
  <si>
    <t>Provider Region 1 ---&gt;</t>
  </si>
  <si>
    <t>SP Permanent Allowance Location ---&gt;</t>
  </si>
  <si>
    <t>Provider LA 1 ---&gt;</t>
  </si>
  <si>
    <t>Child DoB ---&gt;</t>
  </si>
  <si>
    <t>Provider Type 2 ---&gt;</t>
  </si>
  <si>
    <t>Child Name ---&gt;</t>
  </si>
  <si>
    <t>Provider Provision 2 ---&gt;</t>
  </si>
  <si>
    <t>Child Tax Free Account ---&gt;</t>
  </si>
  <si>
    <t>Provider Country 2 ---&gt;</t>
  </si>
  <si>
    <t>Child Disabled? ---&gt;</t>
  </si>
  <si>
    <t>Provider Region 2 ---&gt;</t>
  </si>
  <si>
    <t>Provider 1 Name ---&gt;</t>
  </si>
  <si>
    <t>Provider LA 2 ---&gt;</t>
  </si>
  <si>
    <t>Provider 1 Type ---&gt;</t>
  </si>
  <si>
    <t>Provider Type 3 ---&gt;</t>
  </si>
  <si>
    <t>Provider 1 Provision ---&gt;</t>
  </si>
  <si>
    <t>Provider Provision 3 ---&gt;</t>
  </si>
  <si>
    <t>Provider 1 Country ---&gt;</t>
  </si>
  <si>
    <t>Provider Country 3 ---&gt;</t>
  </si>
  <si>
    <t>Provider 1 Region ---&gt;</t>
  </si>
  <si>
    <t>Provider Region 3 ---&gt;</t>
  </si>
  <si>
    <t>Provider 1 L. Authority ---&gt;</t>
  </si>
  <si>
    <t>Provider LA 3 ---&gt;</t>
  </si>
  <si>
    <t>Provider 2 Name ---&gt;</t>
  </si>
  <si>
    <t>Affirm Confirm ---&gt;</t>
  </si>
  <si>
    <t>Provider 2 Type ---&gt;</t>
  </si>
  <si>
    <t>Provider 2 Provision ---&gt;</t>
  </si>
  <si>
    <t>Provider 2 Country ---&gt;</t>
  </si>
  <si>
    <t>Provider 2 Region ---&gt;</t>
  </si>
  <si>
    <t>Provider 2 L. Authority ---&gt;</t>
  </si>
  <si>
    <t>Provider 3 Name ---&gt;</t>
  </si>
  <si>
    <t>Provider 3 Type ---&gt;</t>
  </si>
  <si>
    <t>Provider 3 Provision ---&gt;</t>
  </si>
  <si>
    <t>Provider 3 Country ---&gt;</t>
  </si>
  <si>
    <t>Provider 3 Region ---&gt;</t>
  </si>
  <si>
    <t>Provider 3 L. Authority ---&gt;</t>
  </si>
  <si>
    <t>Affirm Sig ---&gt;</t>
  </si>
  <si>
    <t>Affirm Date ---&gt;</t>
  </si>
  <si>
    <t>Service Person Details</t>
  </si>
  <si>
    <t>Service Child Details</t>
  </si>
  <si>
    <t>WAC Provider1 Details</t>
  </si>
  <si>
    <t>WAC Provider2 Details</t>
  </si>
  <si>
    <t>WAC Provider3 Details</t>
  </si>
  <si>
    <t>Contact E-mail Address</t>
  </si>
  <si>
    <t>Parent UIN</t>
  </si>
  <si>
    <t>Permanent Allowance Location</t>
  </si>
  <si>
    <t>Age</t>
  </si>
  <si>
    <t>Is Child in receipt of certain disability allowances?</t>
  </si>
  <si>
    <t>Wraparound Childcare Provider Name</t>
  </si>
  <si>
    <t>Wraparound Childcare Provider Type</t>
  </si>
  <si>
    <t>Wraparound Childcare Provider Club</t>
  </si>
  <si>
    <t>Wraparound Childcare Country</t>
  </si>
  <si>
    <t>Wraparound Childcare Local Authority</t>
  </si>
  <si>
    <t>Wraparound Childcare Region</t>
  </si>
  <si>
    <t>Signature</t>
  </si>
  <si>
    <t>Date of Application</t>
  </si>
  <si>
    <t>Applicant agreed to terms of application.</t>
  </si>
  <si>
    <t>I confirm that the information I have given is accurate and complete to the best of my knowledge and belief.
I understand that I must immediately inform the MOD of anything that may impact my entitle to, or the amount of payment received under, the Wraparound Childcare System and that if I knowingly give false information, I may be liable to prosecution.</t>
  </si>
  <si>
    <t>Eligibility</t>
  </si>
  <si>
    <t>Privacy</t>
  </si>
  <si>
    <t>NATO</t>
  </si>
  <si>
    <t>Clear</t>
  </si>
  <si>
    <t>East Midlands</t>
  </si>
  <si>
    <t>East of England</t>
  </si>
  <si>
    <t>England</t>
  </si>
  <si>
    <t>Northern_Ireland</t>
  </si>
  <si>
    <t>Wales</t>
  </si>
  <si>
    <t>Scotland</t>
  </si>
  <si>
    <t>First Field</t>
  </si>
  <si>
    <t>#Form!D5</t>
  </si>
  <si>
    <t>OR2</t>
  </si>
  <si>
    <t>(Able Rate, Private, Air Specialist)</t>
  </si>
  <si>
    <t>Derbyshire</t>
  </si>
  <si>
    <t>Bedfordshire</t>
  </si>
  <si>
    <t>East_Midlands</t>
  </si>
  <si>
    <t>Royal Navy</t>
  </si>
  <si>
    <t>Missing/Invalid</t>
  </si>
  <si>
    <t>OR3</t>
  </si>
  <si>
    <t>(*, Lance Coporal, Lance Corporal)</t>
  </si>
  <si>
    <t>Leicestershire</t>
  </si>
  <si>
    <t>Cambridgeshire</t>
  </si>
  <si>
    <t>East_of_England</t>
  </si>
  <si>
    <t>Army</t>
  </si>
  <si>
    <t>User Guide</t>
  </si>
  <si>
    <t>https://modgovuk.sharepoint.com/sites/defnet/hocs/documents2/in506032.pdf</t>
  </si>
  <si>
    <t>OR4</t>
  </si>
  <si>
    <t>(Leading Hand, Corporal, Corporal)</t>
  </si>
  <si>
    <t>Lincolnshire</t>
  </si>
  <si>
    <t>Essex</t>
  </si>
  <si>
    <t>London_inner</t>
  </si>
  <si>
    <t>Royal Air Force</t>
  </si>
  <si>
    <t>OR6</t>
  </si>
  <si>
    <t>(Petty Officer, Sergeant, Sergeant)</t>
  </si>
  <si>
    <t>Northamptonshire</t>
  </si>
  <si>
    <t>Hertfordshire</t>
  </si>
  <si>
    <t>London_outer</t>
  </si>
  <si>
    <t>VALID CHARACTERS ALLOWED</t>
  </si>
  <si>
    <t>OR7</t>
  </si>
  <si>
    <t>(Chief Petty Officer, Staff Sergeant, Flight Sergeant)</t>
  </si>
  <si>
    <t>Nottinghamshire</t>
  </si>
  <si>
    <t>Norfolk</t>
  </si>
  <si>
    <t>North_East</t>
  </si>
  <si>
    <t>Yes/No</t>
  </si>
  <si>
    <t>abcdefghijklmnopqrstuvwxyzABCDEFGHIJKLMNOPQRSTUVWXYZ0123456789</t>
  </si>
  <si>
    <t>OR8</t>
  </si>
  <si>
    <t>(Warrant Officer 2, Warrant Officer Class 2, *)</t>
  </si>
  <si>
    <t>Rutland</t>
  </si>
  <si>
    <t>Suffolk</t>
  </si>
  <si>
    <t>North_West</t>
  </si>
  <si>
    <t>Yes</t>
  </si>
  <si>
    <t>Names</t>
  </si>
  <si>
    <t>abcdefghijklmnopqrstuvwxyz ABCDEFGHIJKLMNOPQRSTUVWXYZ'-[!]</t>
  </si>
  <si>
    <t>OR9</t>
  </si>
  <si>
    <t>(Warrant Officer 1, Warrant Officer Class 1, Warrant Officer)</t>
  </si>
  <si>
    <t>South_East</t>
  </si>
  <si>
    <t>No</t>
  </si>
  <si>
    <t>Alpha</t>
  </si>
  <si>
    <t>abcdefghijklmnopqrstuvwxyzABCDEFGHIJKLMNOPQRSTUVWXYZ</t>
  </si>
  <si>
    <t>OF1</t>
  </si>
  <si>
    <t>(Midshipman, Second Lieutenant, Pilot Officer)</t>
  </si>
  <si>
    <t>London, inner</t>
  </si>
  <si>
    <t>London, outer</t>
  </si>
  <si>
    <t>South_West</t>
  </si>
  <si>
    <t>Numeric</t>
  </si>
  <si>
    <t>(Sub Lieutenant, Lieutenant, Flying Officer)</t>
  </si>
  <si>
    <t>Camden</t>
  </si>
  <si>
    <t>Barking and Dagenham</t>
  </si>
  <si>
    <t>West_Midlands</t>
  </si>
  <si>
    <t>OF2</t>
  </si>
  <si>
    <t>(Lieutenant, Captain, Flight Lieutenant)</t>
  </si>
  <si>
    <t>Hackney</t>
  </si>
  <si>
    <t>Barnet</t>
  </si>
  <si>
    <t>Yorkshire_and_the_Humber</t>
  </si>
  <si>
    <t>Email Template Information</t>
  </si>
  <si>
    <t>OF3</t>
  </si>
  <si>
    <t>(Lieutenant Commander, Major, Squadron Leader)</t>
  </si>
  <si>
    <t>Hammersmith and Fulham</t>
  </si>
  <si>
    <t>Bexley</t>
  </si>
  <si>
    <t>DBS-JPAC-WAChildcare-Mailbox@dbspv.mod.uk</t>
  </si>
  <si>
    <t>OF4</t>
  </si>
  <si>
    <t>(Commander, Lieutenant Colonel, Wing Commader)</t>
  </si>
  <si>
    <t>Islington</t>
  </si>
  <si>
    <t>Brent</t>
  </si>
  <si>
    <t>OF5</t>
  </si>
  <si>
    <t>(Captain, Colonel, Group Captain)</t>
  </si>
  <si>
    <t>Kensington and Chelsea</t>
  </si>
  <si>
    <t>Bromley</t>
  </si>
  <si>
    <t>School</t>
  </si>
  <si>
    <t>OF6</t>
  </si>
  <si>
    <t>(Commodore, Brigadier, Air Commodore)</t>
  </si>
  <si>
    <t>Lambeth</t>
  </si>
  <si>
    <t>Croydon</t>
  </si>
  <si>
    <t>Childminder</t>
  </si>
  <si>
    <t>OF7</t>
  </si>
  <si>
    <t>(Rear Admiral, Major General, Air Vice-Marshal)</t>
  </si>
  <si>
    <t>Lewisham</t>
  </si>
  <si>
    <t>Ealing</t>
  </si>
  <si>
    <t>Declaration &amp; Form Complete Message</t>
  </si>
  <si>
    <t>OF8</t>
  </si>
  <si>
    <t>(Vice Admiral, Lieutenant General, Air Marshal)</t>
  </si>
  <si>
    <t>Southwark</t>
  </si>
  <si>
    <t>Enfield</t>
  </si>
  <si>
    <t>All details are now complete.
Save a copy of this spreadsheet.
Attach it to an eMail to send.
For full details click 'User Guide' below.</t>
  </si>
  <si>
    <t>OF9</t>
  </si>
  <si>
    <t>(Admiral, General, Air Chief Marshal)</t>
  </si>
  <si>
    <t>Tower Hamlets</t>
  </si>
  <si>
    <t>Greenwich</t>
  </si>
  <si>
    <t>Breakfast Club</t>
  </si>
  <si>
    <t>Wandsworth</t>
  </si>
  <si>
    <t>Harrow</t>
  </si>
  <si>
    <t>After School Club</t>
  </si>
  <si>
    <t>Declaration and/or Form Not Complete Message</t>
  </si>
  <si>
    <t>Westminster</t>
  </si>
  <si>
    <t>Havering</t>
  </si>
  <si>
    <t>Breakfast Club and After School Club</t>
  </si>
  <si>
    <t>Hillingdon</t>
  </si>
  <si>
    <t>Hounslow</t>
  </si>
  <si>
    <t>Declaration Field</t>
  </si>
  <si>
    <t>Kingston upon Thames</t>
  </si>
  <si>
    <t>Merton</t>
  </si>
  <si>
    <t>Redbridge</t>
  </si>
  <si>
    <t>First SP Fields Missing/Invalid</t>
  </si>
  <si>
    <t>Richmond upon Thames</t>
  </si>
  <si>
    <t>Sutton</t>
  </si>
  <si>
    <t>Waltham Forest</t>
  </si>
  <si>
    <t>First Child Fields  Missing/Invalid</t>
  </si>
  <si>
    <t>North East</t>
  </si>
  <si>
    <t>North West</t>
  </si>
  <si>
    <t>Durham</t>
  </si>
  <si>
    <t>Cheshire</t>
  </si>
  <si>
    <t>First Provider 1 Fields  Missing/Invalid</t>
  </si>
  <si>
    <t>North Yorkshire (Redcar &amp; Cleveland and Middlesbrough)</t>
  </si>
  <si>
    <t>Cumbria</t>
  </si>
  <si>
    <t>Northumberland</t>
  </si>
  <si>
    <t>Greater Manchester</t>
  </si>
  <si>
    <t>Tyne and Wear</t>
  </si>
  <si>
    <t>Lancashire</t>
  </si>
  <si>
    <t>First Provider 2 Fields  Missing/Invalid</t>
  </si>
  <si>
    <t>Service Childs Age</t>
  </si>
  <si>
    <t>Merseyside</t>
  </si>
  <si>
    <t>South East</t>
  </si>
  <si>
    <t>South West</t>
  </si>
  <si>
    <t>First Provider 3 Fields  Missing/Invalid</t>
  </si>
  <si>
    <t>Berkshire</t>
  </si>
  <si>
    <t>Bristol</t>
  </si>
  <si>
    <t>Buckinghamshire</t>
  </si>
  <si>
    <t>Cornwall</t>
  </si>
  <si>
    <t>East Sussex</t>
  </si>
  <si>
    <t>Devon</t>
  </si>
  <si>
    <t>First Afirmation Fields  Missing/Invalid</t>
  </si>
  <si>
    <t>Hampshire</t>
  </si>
  <si>
    <t>Dorset</t>
  </si>
  <si>
    <t>Isle of Wight</t>
  </si>
  <si>
    <t>Gloucestershire</t>
  </si>
  <si>
    <t>Kent</t>
  </si>
  <si>
    <t>Somerset</t>
  </si>
  <si>
    <t>Oxfordshire</t>
  </si>
  <si>
    <t>Wiltshire</t>
  </si>
  <si>
    <t>Surrey</t>
  </si>
  <si>
    <t>West Sussex</t>
  </si>
  <si>
    <t>West Midlands</t>
  </si>
  <si>
    <t>Yorkshire and the Humber</t>
  </si>
  <si>
    <t>Herefordshire</t>
  </si>
  <si>
    <t>East Riding of Yorkshire</t>
  </si>
  <si>
    <t>Shropshire</t>
  </si>
  <si>
    <t>North Yorkshire (Excluding Redcar &amp; Cleveland and Middlesbrough)</t>
  </si>
  <si>
    <t>Staffordshire</t>
  </si>
  <si>
    <t>South Yorkshire</t>
  </si>
  <si>
    <t>Warwickshire</t>
  </si>
  <si>
    <t>West Yorkshire</t>
  </si>
  <si>
    <t>Worcestershire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</si>
</sst>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
  </numFmts>
  <fonts count="8">
    <font>
      <sz val="11"/>
      <color theme="1"/>
      <name val="Calibri"/>
      <family val="2"/>
      <scheme val="minor"/>
    </font>
    <font>
      <b/>
      <sz val="11"/>
      <color theme="1"/>
      <name val="Calibri"/>
      <family val="2"/>
      <scheme val="minor"/>
    </font>
    <font>
      <u/>
      <sz val="11"/>
      <color theme="10"/>
      <name val="Calibri"/>
      <family val="2"/>
      <scheme val="minor"/>
    </font>
    <font>
      <b/>
      <sz val="18"/>
      <color theme="1"/>
      <name val="Calibri"/>
      <family val="2"/>
      <scheme val="minor"/>
    </font>
    <font>
      <sz val="8"/>
      <color theme="1"/>
      <name val="Calibri"/>
      <family val="2"/>
      <scheme val="minor"/>
    </font>
    <font>
      <b/>
      <sz val="11"/>
      <color theme="8" tint="-0.249977111117893"/>
      <name val="Calibri"/>
      <family val="2"/>
      <scheme val="minor"/>
    </font>
    <font>
      <sz val="11"/>
      <color theme="0"/>
      <name val="Calibri"/>
      <family val="2"/>
      <scheme val="minor"/>
    </font>
    <font>
      <sz val="11"/>
      <color theme="0" tint="-0.24994659260841701"/>
      <name val="Calibri"/>
      <family val="2"/>
      <scheme val="minor"/>
    </font>
  </fonts>
  <fills count="10">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34998626667073579"/>
        <bgColor indexed="64"/>
      </patternFill>
    </fill>
    <fill>
      <patternFill patternType="solid">
        <fgColor theme="5" tint="0.39997558519241921"/>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24994659260841701"/>
        <bgColor indexed="64"/>
      </patternFill>
    </fill>
    <fill>
      <patternFill patternType="solid">
        <fgColor rgb="FF0070C0"/>
        <bgColor indexed="64"/>
      </patternFill>
    </fill>
  </fills>
  <borders count="20">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style="thin">
        <color indexed="64"/>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rgb="FFA3C7E7"/>
      </left>
      <right/>
      <top style="thin">
        <color rgb="FFA3C7E7"/>
      </top>
      <bottom/>
      <diagonal/>
    </border>
    <border>
      <left/>
      <right/>
      <top style="thin">
        <color rgb="FFA3C7E7"/>
      </top>
      <bottom/>
      <diagonal/>
    </border>
    <border>
      <left/>
      <right style="thin">
        <color rgb="FF122D46"/>
      </right>
      <top style="thin">
        <color rgb="FFA3C7E7"/>
      </top>
      <bottom/>
      <diagonal/>
    </border>
    <border>
      <left style="thin">
        <color rgb="FFA3C7E7"/>
      </left>
      <right/>
      <top/>
      <bottom style="thin">
        <color rgb="FF122D46"/>
      </bottom>
      <diagonal/>
    </border>
    <border>
      <left/>
      <right/>
      <top/>
      <bottom style="thin">
        <color rgb="FF122D46"/>
      </bottom>
      <diagonal/>
    </border>
    <border>
      <left/>
      <right style="thin">
        <color rgb="FF122D46"/>
      </right>
      <top/>
      <bottom style="thin">
        <color rgb="FF122D46"/>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s>
  <cellStyleXfs count="2">
    <xf numFmtId="0" fontId="0" fillId="0" borderId="0"/>
    <xf numFmtId="0" fontId="2" fillId="0" borderId="0" applyNumberFormat="0" applyFill="0" applyBorder="0" applyAlignment="0" applyProtection="0"/>
  </cellStyleXfs>
  <cellXfs count="69">
    <xf numFmtId="0" fontId="0" fillId="0" borderId="0" xfId="0"/>
    <xf numFmtId="0" fontId="1" fillId="0" borderId="0" xfId="0" applyFont="1"/>
    <xf numFmtId="0" fontId="0" fillId="2" borderId="0" xfId="0" applyFill="1"/>
    <xf numFmtId="0" fontId="1" fillId="2" borderId="0" xfId="0" applyFont="1" applyFill="1"/>
    <xf numFmtId="0" fontId="2" fillId="2" borderId="0" xfId="1" applyFill="1"/>
    <xf numFmtId="0" fontId="1" fillId="3" borderId="0" xfId="0" applyFont="1" applyFill="1"/>
    <xf numFmtId="0" fontId="0" fillId="3" borderId="0" xfId="0" applyFill="1"/>
    <xf numFmtId="0" fontId="0" fillId="0" borderId="0" xfId="0" applyAlignment="1">
      <alignment wrapText="1"/>
    </xf>
    <xf numFmtId="0" fontId="0" fillId="4" borderId="0" xfId="0" applyFill="1"/>
    <xf numFmtId="0" fontId="0" fillId="0" borderId="0" xfId="0" applyProtection="1">
      <protection locked="0"/>
    </xf>
    <xf numFmtId="1" fontId="0" fillId="0" borderId="0" xfId="0" applyNumberFormat="1" applyProtection="1">
      <protection locked="0"/>
    </xf>
    <xf numFmtId="0" fontId="1" fillId="0" borderId="0" xfId="0" applyFont="1" applyAlignment="1">
      <alignment horizontal="center" vertical="center" wrapText="1"/>
    </xf>
    <xf numFmtId="0" fontId="5" fillId="0" borderId="0" xfId="0" applyFont="1"/>
    <xf numFmtId="164" fontId="0" fillId="0" borderId="0" xfId="0" applyNumberFormat="1" applyProtection="1">
      <protection locked="0"/>
    </xf>
    <xf numFmtId="14" fontId="0" fillId="0" borderId="0" xfId="0" applyNumberFormat="1" applyProtection="1">
      <protection locked="0"/>
    </xf>
    <xf numFmtId="0" fontId="0" fillId="3" borderId="0" xfId="0" applyFill="1" applyAlignment="1">
      <alignment horizontal="left" vertical="top" wrapText="1"/>
    </xf>
    <xf numFmtId="0" fontId="3" fillId="2" borderId="0" xfId="0" applyFont="1" applyFill="1" applyAlignment="1">
      <alignment horizontal="center" vertical="center"/>
    </xf>
    <xf numFmtId="0" fontId="0" fillId="5" borderId="0" xfId="0" applyFill="1"/>
    <xf numFmtId="0" fontId="0" fillId="6" borderId="0" xfId="0" applyFill="1"/>
    <xf numFmtId="0" fontId="2" fillId="0" borderId="0" xfId="1"/>
    <xf numFmtId="0" fontId="0" fillId="0" borderId="7" xfId="0" applyBorder="1" applyAlignment="1" applyProtection="1">
      <alignment horizontal="center" vertical="center"/>
      <protection locked="0"/>
    </xf>
    <xf numFmtId="0" fontId="0" fillId="7" borderId="0" xfId="0" applyFill="1"/>
    <xf numFmtId="0" fontId="2" fillId="7" borderId="0" xfId="1" applyFill="1"/>
    <xf numFmtId="0" fontId="0" fillId="7" borderId="0" xfId="0" applyFill="1" applyAlignment="1">
      <alignment wrapText="1"/>
    </xf>
    <xf numFmtId="49" fontId="0" fillId="0" borderId="0" xfId="0" applyNumberFormat="1"/>
    <xf numFmtId="0" fontId="1" fillId="0" borderId="0" xfId="0" applyFont="1" applyAlignment="1">
      <alignment wrapText="1"/>
    </xf>
    <xf numFmtId="0" fontId="1" fillId="3" borderId="0" xfId="0" applyFont="1" applyFill="1" applyAlignment="1">
      <alignment horizontal="left" vertical="top" wrapText="1" indent="1"/>
    </xf>
    <xf numFmtId="0" fontId="3" fillId="2" borderId="0" xfId="0" applyFont="1" applyFill="1" applyAlignment="1">
      <alignment horizontal="center" vertical="center"/>
    </xf>
    <xf numFmtId="0" fontId="0" fillId="3" borderId="0" xfId="0" applyFill="1" applyAlignment="1">
      <alignment horizontal="left" vertical="top" wrapText="1"/>
    </xf>
    <xf numFmtId="0" fontId="2" fillId="3" borderId="0" xfId="1" applyFill="1" applyAlignment="1">
      <alignment horizontal="center"/>
    </xf>
    <xf numFmtId="0" fontId="0" fillId="0" borderId="1" xfId="0" quotePrefix="1" applyBorder="1" applyAlignment="1" applyProtection="1">
      <alignment horizontal="center"/>
      <protection locked="0"/>
    </xf>
    <xf numFmtId="0" fontId="0" fillId="0" borderId="2" xfId="0" applyBorder="1" applyAlignment="1" applyProtection="1">
      <alignment horizontal="center"/>
      <protection locked="0"/>
    </xf>
    <xf numFmtId="0" fontId="0" fillId="0" borderId="1" xfId="0" applyBorder="1" applyAlignment="1" applyProtection="1">
      <alignment horizontal="center"/>
      <protection locked="0"/>
    </xf>
    <xf numFmtId="0" fontId="0" fillId="0" borderId="3" xfId="0" applyBorder="1" applyAlignment="1" applyProtection="1">
      <alignment horizontal="center"/>
      <protection locked="0"/>
    </xf>
    <xf numFmtId="0" fontId="2" fillId="0" borderId="1" xfId="1" applyBorder="1" applyAlignment="1" applyProtection="1">
      <alignment horizontal="center"/>
      <protection locked="0"/>
    </xf>
    <xf numFmtId="49" fontId="0" fillId="0" borderId="1" xfId="0" applyNumberFormat="1" applyBorder="1" applyAlignment="1" applyProtection="1">
      <alignment horizontal="center"/>
      <protection locked="0"/>
    </xf>
    <xf numFmtId="49" fontId="0" fillId="0" borderId="2" xfId="0" applyNumberFormat="1" applyBorder="1" applyAlignment="1" applyProtection="1">
      <alignment horizontal="center"/>
      <protection locked="0"/>
    </xf>
    <xf numFmtId="49" fontId="0" fillId="0" borderId="3" xfId="0" applyNumberFormat="1" applyBorder="1" applyAlignment="1" applyProtection="1">
      <alignment horizontal="center"/>
      <protection locked="0"/>
    </xf>
    <xf numFmtId="14" fontId="0" fillId="0" borderId="1" xfId="0" applyNumberFormat="1" applyBorder="1" applyAlignment="1" applyProtection="1">
      <alignment horizontal="center"/>
      <protection locked="0"/>
    </xf>
    <xf numFmtId="14" fontId="0" fillId="0" borderId="2" xfId="0" applyNumberFormat="1" applyBorder="1" applyAlignment="1" applyProtection="1">
      <alignment horizontal="center"/>
      <protection locked="0"/>
    </xf>
    <xf numFmtId="0" fontId="4" fillId="2" borderId="5" xfId="0" applyFont="1" applyFill="1" applyBorder="1" applyAlignment="1">
      <alignment horizontal="center" vertical="top"/>
    </xf>
    <xf numFmtId="0" fontId="0" fillId="2" borderId="4" xfId="0" applyFill="1" applyBorder="1" applyAlignment="1">
      <alignment horizontal="center"/>
    </xf>
    <xf numFmtId="164" fontId="0" fillId="0" borderId="1" xfId="0" applyNumberFormat="1" applyBorder="1" applyAlignment="1" applyProtection="1">
      <alignment horizontal="center"/>
      <protection locked="0"/>
    </xf>
    <xf numFmtId="164" fontId="0" fillId="0" borderId="3" xfId="0" applyNumberFormat="1" applyBorder="1" applyAlignment="1" applyProtection="1">
      <alignment horizontal="center"/>
      <protection locked="0"/>
    </xf>
    <xf numFmtId="164" fontId="0" fillId="0" borderId="2" xfId="0" applyNumberFormat="1" applyBorder="1" applyAlignment="1" applyProtection="1">
      <alignment horizontal="center"/>
      <protection locked="0"/>
    </xf>
    <xf numFmtId="0" fontId="0" fillId="2" borderId="6" xfId="0" applyFill="1" applyBorder="1" applyAlignment="1">
      <alignment horizontal="left" indent="1"/>
    </xf>
    <xf numFmtId="0" fontId="0" fillId="2" borderId="0" xfId="0" applyFill="1" applyAlignment="1">
      <alignment horizontal="left" indent="1"/>
    </xf>
    <xf numFmtId="0" fontId="0" fillId="0" borderId="1" xfId="0" applyBorder="1" applyAlignment="1" applyProtection="1">
      <alignment horizontal="left"/>
      <protection locked="0"/>
    </xf>
    <xf numFmtId="0" fontId="0" fillId="0" borderId="3" xfId="0" applyBorder="1" applyAlignment="1" applyProtection="1">
      <alignment horizontal="left"/>
      <protection locked="0"/>
    </xf>
    <xf numFmtId="0" fontId="0" fillId="0" borderId="2" xfId="0" applyBorder="1" applyAlignment="1" applyProtection="1">
      <alignment horizontal="left"/>
      <protection locked="0"/>
    </xf>
    <xf numFmtId="14" fontId="0" fillId="0" borderId="1" xfId="0" applyNumberFormat="1" applyBorder="1" applyAlignment="1" applyProtection="1">
      <alignment horizontal="left"/>
      <protection locked="0"/>
    </xf>
    <xf numFmtId="0" fontId="0" fillId="2" borderId="0" xfId="0" applyFill="1" applyAlignment="1">
      <alignment horizontal="left"/>
    </xf>
    <xf numFmtId="0" fontId="0" fillId="2" borderId="0" xfId="0" applyFill="1" applyAlignment="1">
      <alignment horizontal="left" wrapText="1"/>
    </xf>
    <xf numFmtId="0" fontId="6" fillId="0" borderId="0" xfId="0" applyFont="1" applyAlignment="1">
      <alignment horizontal="center" vertical="center" wrapText="1" shrinkToFit="1"/>
    </xf>
    <xf numFmtId="0" fontId="0" fillId="3" borderId="0" xfId="0" applyFill="1" applyAlignment="1">
      <alignment horizontal="center" vertical="center" wrapText="1"/>
    </xf>
    <xf numFmtId="0" fontId="6" fillId="9" borderId="8" xfId="0" applyFont="1" applyFill="1" applyBorder="1" applyAlignment="1" applyProtection="1">
      <alignment horizontal="center" vertical="center" wrapText="1"/>
      <protection locked="0"/>
    </xf>
    <xf numFmtId="0" fontId="6" fillId="9" borderId="9" xfId="0" applyFont="1" applyFill="1" applyBorder="1" applyAlignment="1" applyProtection="1">
      <alignment horizontal="center" vertical="center" wrapText="1"/>
      <protection locked="0"/>
    </xf>
    <xf numFmtId="0" fontId="6" fillId="9" borderId="10" xfId="0" applyFont="1" applyFill="1" applyBorder="1" applyAlignment="1" applyProtection="1">
      <alignment horizontal="center" vertical="center" wrapText="1"/>
      <protection locked="0"/>
    </xf>
    <xf numFmtId="0" fontId="6" fillId="9" borderId="11" xfId="0" applyFont="1" applyFill="1" applyBorder="1" applyAlignment="1" applyProtection="1">
      <alignment horizontal="center" vertical="center" wrapText="1"/>
      <protection locked="0"/>
    </xf>
    <xf numFmtId="0" fontId="6" fillId="9" borderId="12" xfId="0" applyFont="1" applyFill="1" applyBorder="1" applyAlignment="1" applyProtection="1">
      <alignment horizontal="center" vertical="center" wrapText="1"/>
      <protection locked="0"/>
    </xf>
    <xf numFmtId="0" fontId="6" fillId="9" borderId="13" xfId="0" applyFont="1" applyFill="1" applyBorder="1" applyAlignment="1" applyProtection="1">
      <alignment horizontal="center" vertical="center" wrapText="1"/>
      <protection locked="0"/>
    </xf>
    <xf numFmtId="0" fontId="7" fillId="8" borderId="14" xfId="0" applyFont="1" applyFill="1" applyBorder="1" applyAlignment="1" applyProtection="1">
      <alignment horizontal="center" vertical="center" wrapText="1"/>
      <protection locked="0"/>
    </xf>
    <xf numFmtId="0" fontId="7" fillId="8" borderId="15" xfId="0" applyFont="1" applyFill="1" applyBorder="1" applyAlignment="1" applyProtection="1">
      <alignment horizontal="center" vertical="center" wrapText="1"/>
      <protection locked="0"/>
    </xf>
    <xf numFmtId="0" fontId="7" fillId="8" borderId="16" xfId="0" applyFont="1" applyFill="1" applyBorder="1" applyAlignment="1" applyProtection="1">
      <alignment horizontal="center" vertical="center" wrapText="1"/>
      <protection locked="0"/>
    </xf>
    <xf numFmtId="0" fontId="7" fillId="8" borderId="17" xfId="0" applyFont="1" applyFill="1" applyBorder="1" applyAlignment="1" applyProtection="1">
      <alignment horizontal="center" vertical="center" wrapText="1"/>
      <protection locked="0"/>
    </xf>
    <xf numFmtId="0" fontId="7" fillId="8" borderId="18" xfId="0" applyFont="1" applyFill="1" applyBorder="1" applyAlignment="1" applyProtection="1">
      <alignment horizontal="center" vertical="center" wrapText="1"/>
      <protection locked="0"/>
    </xf>
    <xf numFmtId="0" fontId="7" fillId="8" borderId="19" xfId="0" applyFont="1" applyFill="1" applyBorder="1" applyAlignment="1" applyProtection="1">
      <alignment horizontal="center" vertical="center" wrapText="1"/>
      <protection locked="0"/>
    </xf>
    <xf numFmtId="0" fontId="5" fillId="0" borderId="0" xfId="0" applyFont="1" applyAlignment="1">
      <alignment horizontal="left"/>
    </xf>
    <xf numFmtId="0" fontId="1" fillId="0" borderId="0" xfId="0" applyFont="1" applyAlignment="1">
      <alignment horizontal="center"/>
    </xf>
  </cellXfs>
  <cellStyles count="2">
    <cellStyle name="Hyperlink" xfId="1" builtinId="8"/>
    <cellStyle name="Normal" xfId="0" builtinId="0"/>
  </cellStyles>
  <dxfs count="46">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theme="8" tint="-0.24994659260841701"/>
        </patternFill>
      </fill>
    </dxf>
    <dxf>
      <font>
        <color theme="0"/>
      </font>
      <fill>
        <patternFill>
          <bgColor rgb="FFFF0000"/>
        </patternFill>
      </fill>
      <border>
        <left style="thin">
          <color rgb="FFFFA3A3"/>
        </left>
        <right style="thin">
          <color rgb="FF760000"/>
        </right>
        <top style="thin">
          <color rgb="FFFFA3A3"/>
        </top>
        <bottom style="thin">
          <color rgb="FF760000"/>
        </bottom>
        <vertical/>
        <horizontal/>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122D46"/>
      <color rgb="FFA3C7E7"/>
      <color rgb="FF760000"/>
      <color rgb="FFFFA3A3"/>
      <color rgb="FF9FE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gov.uk/government/publications/ministry-of-defence-privacy-notic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mailto:DBS-JPAC-WAChildcare-Mailbox@dbspv.mod.u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dimension ref="A1:P14"/>
  <sheetViews>
    <sheetView showGridLines="0" showRowColHeaders="0" workbookViewId="0">
      <selection activeCell="B5" sqref="B5"/>
    </sheetView>
  </sheetViews>
  <sheetFormatPr defaultRowHeight="15"/>
  <cols>
    <col min="1" max="1" width="1.85546875" customWidth="1"/>
    <col min="3" max="3" width="8.28515625" customWidth="1"/>
    <col min="6" max="7" width="10.140625" customWidth="1"/>
    <col min="11" max="11" width="14.5703125" customWidth="1"/>
    <col min="12" max="12" width="2.85546875" customWidth="1"/>
  </cols>
  <sheetData>
    <row r="1" spans="1:16" ht="26.45" customHeight="1">
      <c r="A1" s="2"/>
      <c r="B1" s="27" t="s">
        <v>0</v>
      </c>
      <c r="C1" s="27"/>
      <c r="D1" s="27"/>
      <c r="E1" s="27"/>
      <c r="F1" s="27"/>
      <c r="G1" s="27"/>
      <c r="H1" s="27"/>
      <c r="I1" s="27"/>
      <c r="J1" s="27"/>
      <c r="K1" s="27"/>
      <c r="L1" s="2"/>
    </row>
    <row r="2" spans="1:16" ht="15" customHeight="1">
      <c r="A2" s="2"/>
      <c r="B2" s="5" t="s">
        <v>1</v>
      </c>
      <c r="C2" s="6"/>
      <c r="D2" s="6"/>
      <c r="E2" s="6"/>
      <c r="F2" s="6"/>
      <c r="G2" s="6"/>
      <c r="H2" s="6"/>
      <c r="I2" s="6"/>
      <c r="J2" s="6"/>
      <c r="K2" s="6"/>
      <c r="L2" s="2"/>
    </row>
    <row r="3" spans="1:16" ht="61.15" customHeight="1">
      <c r="A3" s="2"/>
      <c r="B3" s="28" t="s">
        <v>2</v>
      </c>
      <c r="C3" s="28"/>
      <c r="D3" s="28"/>
      <c r="E3" s="28"/>
      <c r="F3" s="28"/>
      <c r="G3" s="28"/>
      <c r="H3" s="28"/>
      <c r="I3" s="28"/>
      <c r="J3" s="28"/>
      <c r="K3" s="28"/>
      <c r="L3" s="2"/>
    </row>
    <row r="4" spans="1:16" ht="15" customHeight="1">
      <c r="A4" s="2"/>
      <c r="B4" s="15"/>
      <c r="C4" s="15"/>
      <c r="D4" s="15"/>
      <c r="E4" s="15"/>
      <c r="F4" s="15"/>
      <c r="G4" s="15"/>
      <c r="H4" s="15"/>
      <c r="I4" s="15"/>
      <c r="J4" s="15"/>
      <c r="K4" s="15"/>
      <c r="L4" s="2"/>
    </row>
    <row r="5" spans="1:16">
      <c r="A5" s="2"/>
      <c r="B5" s="20"/>
      <c r="C5" s="26" t="s">
        <v>3</v>
      </c>
      <c r="D5" s="26"/>
      <c r="E5" s="26"/>
      <c r="F5" s="26"/>
      <c r="G5" s="26"/>
      <c r="H5" s="26"/>
      <c r="I5" s="26"/>
      <c r="J5" s="26"/>
      <c r="K5" s="26"/>
      <c r="L5" s="2"/>
    </row>
    <row r="6" spans="1:16" ht="15.75" customHeight="1">
      <c r="A6" s="2"/>
      <c r="B6" s="15"/>
      <c r="C6" s="26"/>
      <c r="D6" s="26"/>
      <c r="E6" s="26"/>
      <c r="F6" s="26"/>
      <c r="G6" s="26"/>
      <c r="H6" s="26"/>
      <c r="I6" s="26"/>
      <c r="J6" s="26"/>
      <c r="K6" s="26"/>
      <c r="L6" s="2"/>
    </row>
    <row r="7" spans="1:16">
      <c r="A7" s="2"/>
      <c r="B7" s="2"/>
      <c r="C7" s="2"/>
      <c r="D7" s="2"/>
      <c r="E7" s="2"/>
      <c r="F7" s="2"/>
      <c r="G7" s="2"/>
      <c r="H7" s="2"/>
      <c r="I7" s="2"/>
      <c r="J7" s="2"/>
      <c r="K7" s="2"/>
      <c r="L7" s="2"/>
    </row>
    <row r="8" spans="1:16">
      <c r="A8" s="2"/>
      <c r="B8" s="5" t="s">
        <v>4</v>
      </c>
      <c r="C8" s="6"/>
      <c r="D8" s="6"/>
      <c r="E8" s="6"/>
      <c r="F8" s="6"/>
      <c r="G8" s="6"/>
      <c r="H8" s="6"/>
      <c r="I8" s="6"/>
      <c r="J8" s="6"/>
      <c r="K8" s="6"/>
      <c r="L8" s="2"/>
    </row>
    <row r="9" spans="1:16" ht="42.75" customHeight="1">
      <c r="A9" s="2"/>
      <c r="B9" s="28" t="s">
        <v>5</v>
      </c>
      <c r="C9" s="28"/>
      <c r="D9" s="28"/>
      <c r="E9" s="28"/>
      <c r="F9" s="28"/>
      <c r="G9" s="28"/>
      <c r="H9" s="28"/>
      <c r="I9" s="28"/>
      <c r="J9" s="28"/>
      <c r="K9" s="28"/>
      <c r="L9" s="2"/>
    </row>
    <row r="10" spans="1:16">
      <c r="A10" s="2"/>
      <c r="B10" s="6"/>
      <c r="C10" s="29" t="s">
        <v>6</v>
      </c>
      <c r="D10" s="29"/>
      <c r="E10" s="29"/>
      <c r="F10" s="29"/>
      <c r="G10" s="29"/>
      <c r="H10" s="29"/>
      <c r="I10" s="29"/>
      <c r="J10" s="29"/>
      <c r="K10" s="6"/>
      <c r="L10" s="2"/>
    </row>
    <row r="11" spans="1:16">
      <c r="A11" s="2"/>
      <c r="B11" s="15"/>
      <c r="C11" s="15"/>
      <c r="D11" s="15"/>
      <c r="E11" s="15"/>
      <c r="F11" s="15"/>
      <c r="G11" s="15"/>
      <c r="H11" s="15"/>
      <c r="I11" s="15"/>
      <c r="J11" s="15"/>
      <c r="K11" s="15"/>
      <c r="L11" s="2"/>
      <c r="N11" s="19"/>
      <c r="O11" s="19"/>
      <c r="P11" s="19"/>
    </row>
    <row r="12" spans="1:16" ht="15" customHeight="1">
      <c r="A12" s="2"/>
      <c r="B12" s="20"/>
      <c r="C12" s="26" t="s">
        <v>7</v>
      </c>
      <c r="D12" s="26"/>
      <c r="E12" s="26"/>
      <c r="F12" s="26"/>
      <c r="G12" s="26"/>
      <c r="H12" s="26"/>
      <c r="I12" s="26"/>
      <c r="J12" s="26"/>
      <c r="K12" s="26"/>
      <c r="L12" s="2"/>
      <c r="N12" s="19"/>
      <c r="O12" s="19"/>
      <c r="P12" s="19"/>
    </row>
    <row r="13" spans="1:16">
      <c r="A13" s="2"/>
      <c r="B13" s="15"/>
      <c r="C13" s="26"/>
      <c r="D13" s="26"/>
      <c r="E13" s="26"/>
      <c r="F13" s="26"/>
      <c r="G13" s="26"/>
      <c r="H13" s="26"/>
      <c r="I13" s="26"/>
      <c r="J13" s="26"/>
      <c r="K13" s="26"/>
      <c r="L13" s="2"/>
      <c r="N13" s="19"/>
      <c r="O13" s="19"/>
      <c r="P13" s="19"/>
    </row>
    <row r="14" spans="1:16">
      <c r="A14" s="2"/>
      <c r="B14" s="2"/>
      <c r="C14" s="4"/>
      <c r="D14" s="2"/>
      <c r="E14" s="2"/>
      <c r="F14" s="2"/>
      <c r="G14" s="2"/>
      <c r="H14" s="2"/>
      <c r="I14" s="2"/>
      <c r="J14" s="2"/>
      <c r="K14" s="2"/>
      <c r="L14" s="2"/>
    </row>
  </sheetData>
  <sheetProtection password="C042" sheet="1" selectLockedCells="1"/>
  <mergeCells count="6">
    <mergeCell ref="C12:K13"/>
    <mergeCell ref="B1:K1"/>
    <mergeCell ref="B3:K3"/>
    <mergeCell ref="C5:K6"/>
    <mergeCell ref="B9:K9"/>
    <mergeCell ref="C10:J10"/>
  </mergeCells>
  <conditionalFormatting sqref="B5">
    <cfRule type="containsBlanks" dxfId="45" priority="4" stopIfTrue="1">
      <formula>LEN(TRIM(B5))=0</formula>
    </cfRule>
  </conditionalFormatting>
  <conditionalFormatting sqref="B12">
    <cfRule type="containsBlanks" dxfId="44" priority="3" stopIfTrue="1">
      <formula>LEN(TRIM(B12))=0</formula>
    </cfRule>
  </conditionalFormatting>
  <dataValidations count="1">
    <dataValidation type="list" allowBlank="1" showInputMessage="1" showErrorMessage="1" sqref="B12 B5" xr:uid="{00000000-0002-0000-0000-000000000000}">
      <formula1>lstYesOnly</formula1>
    </dataValidation>
  </dataValidations>
  <hyperlinks>
    <hyperlink ref="C10" r:id="rId1" xr:uid="{00000000-0004-0000-0000-000000000000}"/>
  </hyperlinks>
  <pageMargins left="0.7" right="0.7" top="0.75" bottom="0.75" header="0.3" footer="0.3"/>
  <pageSetup paperSize="9" orientation="portrait" r:id="rId2"/>
  <headerFooter>
    <oddFooter xml:space="preserve">&amp;L_x000D_&amp;1#&amp;"Calibri"&amp;9&amp;KCF022B C2 - Restricted use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dimension ref="A1:Y47"/>
  <sheetViews>
    <sheetView showGridLines="0" showRowColHeaders="0" tabSelected="1" workbookViewId="0">
      <selection activeCell="D5" sqref="D5:E5"/>
    </sheetView>
  </sheetViews>
  <sheetFormatPr defaultRowHeight="15"/>
  <cols>
    <col min="1" max="1" width="1.85546875" customWidth="1"/>
    <col min="3" max="3" width="8.28515625" customWidth="1"/>
    <col min="5" max="5" width="14.5703125" customWidth="1"/>
    <col min="6" max="7" width="10.140625" customWidth="1"/>
    <col min="8" max="8" width="14.5703125" customWidth="1"/>
    <col min="11" max="11" width="14.5703125" customWidth="1"/>
    <col min="12" max="12" width="2.85546875" customWidth="1"/>
    <col min="16" max="16" width="2.42578125" customWidth="1"/>
  </cols>
  <sheetData>
    <row r="1" spans="1:16" ht="26.45" customHeight="1">
      <c r="A1" s="2"/>
      <c r="B1" s="27" t="s">
        <v>8</v>
      </c>
      <c r="C1" s="27"/>
      <c r="D1" s="27"/>
      <c r="E1" s="27"/>
      <c r="F1" s="27"/>
      <c r="G1" s="27"/>
      <c r="H1" s="27"/>
      <c r="I1" s="27"/>
      <c r="J1" s="27"/>
      <c r="K1" s="27"/>
      <c r="L1" s="2"/>
      <c r="M1" s="2"/>
      <c r="N1" s="2"/>
      <c r="O1" s="2"/>
      <c r="P1" s="2"/>
    </row>
    <row r="2" spans="1:16" ht="15" customHeight="1">
      <c r="A2" s="2"/>
      <c r="B2" s="16"/>
      <c r="C2" s="16"/>
      <c r="D2" s="16"/>
      <c r="E2" s="16"/>
      <c r="F2" s="16"/>
      <c r="G2" s="16"/>
      <c r="H2" s="16"/>
      <c r="I2" s="16"/>
      <c r="J2" s="16"/>
      <c r="K2" s="16"/>
      <c r="L2" s="2"/>
      <c r="M2" s="2"/>
      <c r="N2" s="2"/>
      <c r="O2" s="2"/>
      <c r="P2" s="2"/>
    </row>
    <row r="3" spans="1:16" ht="15" customHeight="1">
      <c r="A3" s="2"/>
      <c r="B3" s="3" t="s">
        <v>9</v>
      </c>
      <c r="C3" s="4"/>
      <c r="D3" s="2"/>
      <c r="E3" s="2"/>
      <c r="F3" s="2"/>
      <c r="G3" s="2"/>
      <c r="H3" s="2"/>
      <c r="I3" s="2"/>
      <c r="J3" s="2"/>
      <c r="K3" s="2"/>
      <c r="L3" s="2"/>
      <c r="M3" s="54" t="str">
        <f ca="1">IF(vOverall,Lookup!O17,Lookup!O20)</f>
        <v>Please complete the Declaration and the Form.
For full details click 'User Guide' below.
Click red button to go to first missing/invalid field.</v>
      </c>
      <c r="N3" s="54"/>
      <c r="O3" s="54"/>
      <c r="P3" s="2"/>
    </row>
    <row r="4" spans="1:16">
      <c r="A4" s="2"/>
      <c r="B4" s="2"/>
      <c r="C4" s="2"/>
      <c r="D4" s="2"/>
      <c r="E4" s="2"/>
      <c r="F4" s="2"/>
      <c r="G4" s="2"/>
      <c r="H4" s="2"/>
      <c r="I4" s="2"/>
      <c r="J4" s="2"/>
      <c r="K4" s="2"/>
      <c r="L4" s="2"/>
      <c r="M4" s="54"/>
      <c r="N4" s="54"/>
      <c r="O4" s="54"/>
      <c r="P4" s="2"/>
    </row>
    <row r="5" spans="1:16">
      <c r="A5" s="2"/>
      <c r="B5" s="2" t="s">
        <v>10</v>
      </c>
      <c r="C5" s="2"/>
      <c r="D5" s="30"/>
      <c r="E5" s="31"/>
      <c r="F5" s="2" t="s">
        <v>11</v>
      </c>
      <c r="G5" s="32"/>
      <c r="H5" s="33"/>
      <c r="I5" s="33"/>
      <c r="J5" s="33"/>
      <c r="K5" s="31"/>
      <c r="L5" s="2"/>
      <c r="M5" s="54"/>
      <c r="N5" s="54"/>
      <c r="O5" s="54"/>
      <c r="P5" s="2"/>
    </row>
    <row r="6" spans="1:16">
      <c r="A6" s="2"/>
      <c r="B6" s="2"/>
      <c r="C6" s="2"/>
      <c r="D6" s="2"/>
      <c r="E6" s="2"/>
      <c r="F6" s="2"/>
      <c r="G6" s="2"/>
      <c r="H6" s="2"/>
      <c r="I6" s="2"/>
      <c r="J6" s="2"/>
      <c r="K6" s="2"/>
      <c r="L6" s="2"/>
      <c r="M6" s="54"/>
      <c r="N6" s="54"/>
      <c r="O6" s="54"/>
      <c r="P6" s="2"/>
    </row>
    <row r="7" spans="1:16">
      <c r="A7" s="2"/>
      <c r="B7" s="2" t="s">
        <v>12</v>
      </c>
      <c r="C7" s="2"/>
      <c r="D7" s="32"/>
      <c r="E7" s="31"/>
      <c r="F7" s="2" t="s">
        <v>13</v>
      </c>
      <c r="G7" s="32"/>
      <c r="H7" s="33"/>
      <c r="I7" s="33"/>
      <c r="J7" s="33"/>
      <c r="K7" s="31"/>
      <c r="L7" s="2"/>
      <c r="M7" s="54"/>
      <c r="N7" s="54"/>
      <c r="O7" s="54"/>
      <c r="P7" s="2"/>
    </row>
    <row r="8" spans="1:16">
      <c r="A8" s="2"/>
      <c r="B8" s="2"/>
      <c r="C8" s="2"/>
      <c r="D8" s="2"/>
      <c r="E8" s="2"/>
      <c r="F8" s="2"/>
      <c r="G8" s="2"/>
      <c r="H8" s="2"/>
      <c r="I8" s="2"/>
      <c r="J8" s="2"/>
      <c r="K8" s="2"/>
      <c r="L8" s="2"/>
      <c r="M8" s="54"/>
      <c r="N8" s="54"/>
      <c r="O8" s="54"/>
      <c r="P8" s="2"/>
    </row>
    <row r="9" spans="1:16">
      <c r="A9" s="2"/>
      <c r="B9" s="2" t="s">
        <v>14</v>
      </c>
      <c r="C9" s="2"/>
      <c r="D9" s="34"/>
      <c r="E9" s="33"/>
      <c r="F9" s="33"/>
      <c r="G9" s="33"/>
      <c r="H9" s="33"/>
      <c r="I9" s="33"/>
      <c r="J9" s="33"/>
      <c r="K9" s="31"/>
      <c r="L9" s="2"/>
      <c r="M9" s="54"/>
      <c r="N9" s="54"/>
      <c r="O9" s="54"/>
      <c r="P9" s="2"/>
    </row>
    <row r="10" spans="1:16">
      <c r="A10" s="2"/>
      <c r="B10" s="2"/>
      <c r="C10" s="2"/>
      <c r="D10" s="40" t="s">
        <v>15</v>
      </c>
      <c r="E10" s="40"/>
      <c r="F10" s="40"/>
      <c r="G10" s="40"/>
      <c r="H10" s="40"/>
      <c r="I10" s="40"/>
      <c r="J10" s="40"/>
      <c r="K10" s="40"/>
      <c r="L10" s="2"/>
      <c r="M10" s="54"/>
      <c r="N10" s="54"/>
      <c r="O10" s="54"/>
      <c r="P10" s="2"/>
    </row>
    <row r="11" spans="1:16">
      <c r="A11" s="2"/>
      <c r="B11" s="2" t="s">
        <v>16</v>
      </c>
      <c r="C11" s="2"/>
      <c r="D11" s="35"/>
      <c r="E11" s="36"/>
      <c r="F11" s="2"/>
      <c r="G11" s="2" t="s">
        <v>17</v>
      </c>
      <c r="H11" s="2"/>
      <c r="I11" s="35"/>
      <c r="J11" s="37"/>
      <c r="K11" s="36"/>
      <c r="L11" s="2"/>
      <c r="M11" s="54"/>
      <c r="N11" s="54"/>
      <c r="O11" s="54"/>
      <c r="P11" s="2"/>
    </row>
    <row r="12" spans="1:16">
      <c r="A12" s="2"/>
      <c r="B12" s="2"/>
      <c r="C12" s="2"/>
      <c r="D12" s="40" t="s">
        <v>18</v>
      </c>
      <c r="E12" s="40"/>
      <c r="F12" s="2"/>
      <c r="G12" s="2"/>
      <c r="H12" s="2"/>
      <c r="I12" s="40" t="s">
        <v>19</v>
      </c>
      <c r="J12" s="40"/>
      <c r="K12" s="40"/>
      <c r="L12" s="2"/>
      <c r="M12" s="54"/>
      <c r="N12" s="54"/>
      <c r="O12" s="54"/>
      <c r="P12" s="2"/>
    </row>
    <row r="13" spans="1:16">
      <c r="A13" s="2"/>
      <c r="B13" s="3" t="s">
        <v>20</v>
      </c>
      <c r="C13" s="2"/>
      <c r="D13" s="2"/>
      <c r="E13" s="2"/>
      <c r="F13" s="2"/>
      <c r="G13" s="2"/>
      <c r="H13" s="2"/>
      <c r="I13" s="2"/>
      <c r="J13" s="2"/>
      <c r="K13" s="2"/>
      <c r="L13" s="2"/>
      <c r="M13" s="54"/>
      <c r="N13" s="54"/>
      <c r="O13" s="54"/>
      <c r="P13" s="2"/>
    </row>
    <row r="14" spans="1:16">
      <c r="A14" s="2"/>
      <c r="B14" s="2"/>
      <c r="C14" s="2"/>
      <c r="D14" s="2"/>
      <c r="E14" s="2"/>
      <c r="F14" s="2"/>
      <c r="G14" s="2"/>
      <c r="H14" s="2"/>
      <c r="I14" s="2"/>
      <c r="J14" s="2"/>
      <c r="K14" s="2"/>
      <c r="L14" s="2"/>
      <c r="M14" s="54"/>
      <c r="N14" s="54"/>
      <c r="O14" s="54"/>
      <c r="P14" s="2"/>
    </row>
    <row r="15" spans="1:16">
      <c r="A15" s="2"/>
      <c r="B15" s="2" t="s">
        <v>21</v>
      </c>
      <c r="C15" s="2"/>
      <c r="D15" s="38"/>
      <c r="E15" s="39"/>
      <c r="F15" s="2" t="s">
        <v>11</v>
      </c>
      <c r="G15" s="32"/>
      <c r="H15" s="33"/>
      <c r="I15" s="33"/>
      <c r="J15" s="33"/>
      <c r="K15" s="31"/>
      <c r="L15" s="2"/>
      <c r="M15" s="54"/>
      <c r="N15" s="54"/>
      <c r="O15" s="54"/>
      <c r="P15" s="2"/>
    </row>
    <row r="16" spans="1:16" ht="15" customHeight="1">
      <c r="A16" s="2"/>
      <c r="B16" s="2"/>
      <c r="C16" s="2"/>
      <c r="D16" s="40"/>
      <c r="E16" s="40"/>
      <c r="F16" s="2"/>
      <c r="G16" s="2"/>
      <c r="H16" s="2"/>
      <c r="I16" s="2"/>
      <c r="J16" s="2"/>
      <c r="K16" s="2"/>
      <c r="L16" s="2"/>
      <c r="M16" s="61" t="str">
        <f ca="1">IF(NOT(vOverall),HYPERLINK(lstStayP,lstStayT),HYPERLINK(lstTemplateP,lstTemplateT))</f>
        <v>Missing/Invalid</v>
      </c>
      <c r="N16" s="62"/>
      <c r="O16" s="63"/>
      <c r="P16" s="2"/>
    </row>
    <row r="17" spans="1:25">
      <c r="A17" s="2"/>
      <c r="B17" s="2" t="s">
        <v>22</v>
      </c>
      <c r="C17" s="2"/>
      <c r="D17" s="2"/>
      <c r="E17" s="2"/>
      <c r="F17" s="42"/>
      <c r="G17" s="43"/>
      <c r="H17" s="43"/>
      <c r="I17" s="43"/>
      <c r="J17" s="43"/>
      <c r="K17" s="44"/>
      <c r="L17" s="2"/>
      <c r="M17" s="64"/>
      <c r="N17" s="65"/>
      <c r="O17" s="66"/>
      <c r="P17" s="2"/>
      <c r="Q17" s="53" t="s">
        <v>23</v>
      </c>
      <c r="R17" s="53"/>
      <c r="S17" s="53"/>
      <c r="T17" s="53"/>
      <c r="U17" s="53"/>
      <c r="V17" s="53"/>
      <c r="W17" s="53"/>
      <c r="X17" s="53"/>
      <c r="Y17" s="53"/>
    </row>
    <row r="18" spans="1:25">
      <c r="A18" s="2"/>
      <c r="B18" s="2"/>
      <c r="C18" s="2"/>
      <c r="D18" s="2"/>
      <c r="E18" s="2"/>
      <c r="F18" s="40" t="s">
        <v>24</v>
      </c>
      <c r="G18" s="40"/>
      <c r="H18" s="40"/>
      <c r="I18" s="40"/>
      <c r="J18" s="40"/>
      <c r="K18" s="40"/>
      <c r="L18" s="2"/>
      <c r="M18" s="2"/>
      <c r="N18" s="2"/>
      <c r="O18" s="2"/>
      <c r="P18" s="2"/>
      <c r="Q18" s="53"/>
      <c r="R18" s="53"/>
      <c r="S18" s="53"/>
      <c r="T18" s="53"/>
      <c r="U18" s="53"/>
      <c r="V18" s="53"/>
      <c r="W18" s="53"/>
      <c r="X18" s="53"/>
      <c r="Y18" s="53"/>
    </row>
    <row r="19" spans="1:25" ht="15.75" customHeight="1">
      <c r="A19" s="2"/>
      <c r="B19" s="2" t="s">
        <v>25</v>
      </c>
      <c r="C19" s="2"/>
      <c r="D19" s="2"/>
      <c r="E19" s="2"/>
      <c r="F19" s="2"/>
      <c r="G19" s="2"/>
      <c r="H19" s="32"/>
      <c r="I19" s="31"/>
      <c r="J19" s="2"/>
      <c r="K19" s="2"/>
      <c r="L19" s="2"/>
      <c r="M19" s="55" t="str">
        <f>HYPERLINK(lstSSUGP,lstSSUGT)</f>
        <v>User Guide</v>
      </c>
      <c r="N19" s="56"/>
      <c r="O19" s="57"/>
      <c r="P19" s="2"/>
      <c r="Q19" s="53"/>
      <c r="R19" s="53"/>
      <c r="S19" s="53"/>
      <c r="T19" s="53"/>
      <c r="U19" s="53"/>
      <c r="V19" s="53"/>
      <c r="W19" s="53"/>
      <c r="X19" s="53"/>
      <c r="Y19" s="53"/>
    </row>
    <row r="20" spans="1:25">
      <c r="A20" s="2"/>
      <c r="B20" s="2"/>
      <c r="C20" s="2"/>
      <c r="D20" s="2"/>
      <c r="E20" s="2"/>
      <c r="F20" s="2"/>
      <c r="G20" s="2"/>
      <c r="H20" s="2"/>
      <c r="I20" s="2"/>
      <c r="J20" s="2"/>
      <c r="K20" s="2"/>
      <c r="L20" s="2"/>
      <c r="M20" s="58"/>
      <c r="N20" s="59"/>
      <c r="O20" s="60"/>
      <c r="P20" s="2"/>
      <c r="Q20" s="53"/>
      <c r="R20" s="53"/>
      <c r="S20" s="53"/>
      <c r="T20" s="53"/>
      <c r="U20" s="53"/>
      <c r="V20" s="53"/>
      <c r="W20" s="53"/>
      <c r="X20" s="53"/>
      <c r="Y20" s="53"/>
    </row>
    <row r="21" spans="1:25">
      <c r="A21" s="2"/>
      <c r="B21" s="3" t="s">
        <v>26</v>
      </c>
      <c r="C21" s="2"/>
      <c r="D21" s="2"/>
      <c r="E21" s="2"/>
      <c r="F21" s="2"/>
      <c r="G21" s="2"/>
      <c r="H21" s="2"/>
      <c r="I21" s="2"/>
      <c r="J21" s="2"/>
      <c r="K21" s="2"/>
      <c r="L21" s="2"/>
      <c r="M21" s="2"/>
      <c r="N21" s="2"/>
      <c r="O21" s="2"/>
      <c r="P21" s="2"/>
      <c r="Q21" s="53"/>
      <c r="R21" s="53"/>
      <c r="S21" s="53"/>
      <c r="T21" s="53"/>
      <c r="U21" s="53"/>
      <c r="V21" s="53"/>
      <c r="W21" s="53"/>
      <c r="X21" s="53"/>
      <c r="Y21" s="53"/>
    </row>
    <row r="22" spans="1:25">
      <c r="A22" s="2"/>
      <c r="B22" s="3"/>
      <c r="C22" s="2"/>
      <c r="D22" s="2"/>
      <c r="E22" s="2"/>
      <c r="F22" s="2"/>
      <c r="G22" s="2"/>
      <c r="H22" s="2"/>
      <c r="I22" s="2"/>
      <c r="J22" s="2"/>
      <c r="K22" s="2"/>
      <c r="L22" s="2"/>
      <c r="M22" s="2"/>
      <c r="N22" s="2"/>
      <c r="O22" s="2"/>
      <c r="P22" s="2"/>
      <c r="Q22" s="53"/>
      <c r="R22" s="53"/>
      <c r="S22" s="53"/>
      <c r="T22" s="53"/>
      <c r="U22" s="53"/>
      <c r="V22" s="53"/>
      <c r="W22" s="53"/>
      <c r="X22" s="53"/>
      <c r="Y22" s="53"/>
    </row>
    <row r="23" spans="1:25">
      <c r="A23" s="2"/>
      <c r="B23" s="2"/>
      <c r="C23" s="2"/>
      <c r="D23" s="41" t="s">
        <v>27</v>
      </c>
      <c r="E23" s="41"/>
      <c r="F23" s="2"/>
      <c r="G23" s="41" t="s">
        <v>28</v>
      </c>
      <c r="H23" s="41"/>
      <c r="I23" s="2"/>
      <c r="J23" s="41" t="s">
        <v>29</v>
      </c>
      <c r="K23" s="41"/>
      <c r="L23" s="2"/>
      <c r="M23" s="2"/>
      <c r="N23" s="2"/>
      <c r="O23" s="2"/>
      <c r="P23" s="2"/>
      <c r="Q23" s="53"/>
      <c r="R23" s="53"/>
      <c r="S23" s="53"/>
      <c r="T23" s="53"/>
      <c r="U23" s="53"/>
      <c r="V23" s="53"/>
      <c r="W23" s="53"/>
      <c r="X23" s="53"/>
      <c r="Y23" s="53"/>
    </row>
    <row r="24" spans="1:25">
      <c r="A24" s="2"/>
      <c r="B24" s="2" t="s">
        <v>30</v>
      </c>
      <c r="C24" s="2"/>
      <c r="D24" s="32"/>
      <c r="E24" s="31"/>
      <c r="F24" s="2"/>
      <c r="G24" s="32"/>
      <c r="H24" s="31"/>
      <c r="I24" s="2"/>
      <c r="J24" s="32"/>
      <c r="K24" s="31"/>
      <c r="L24" s="2"/>
      <c r="M24" s="2"/>
      <c r="N24" s="2"/>
      <c r="O24" s="2"/>
      <c r="P24" s="2"/>
      <c r="Q24" s="53"/>
      <c r="R24" s="53"/>
      <c r="S24" s="53"/>
      <c r="T24" s="53"/>
      <c r="U24" s="53"/>
      <c r="V24" s="53"/>
      <c r="W24" s="53"/>
      <c r="X24" s="53"/>
      <c r="Y24" s="53"/>
    </row>
    <row r="25" spans="1:25">
      <c r="A25" s="2"/>
      <c r="B25" s="2"/>
      <c r="C25" s="2"/>
      <c r="D25" s="2"/>
      <c r="E25" s="2"/>
      <c r="F25" s="2"/>
      <c r="G25" s="2"/>
      <c r="H25" s="2"/>
      <c r="I25" s="2"/>
      <c r="J25" s="2"/>
      <c r="K25" s="2"/>
      <c r="L25" s="2"/>
      <c r="M25" s="2"/>
      <c r="N25" s="2"/>
      <c r="O25" s="2"/>
      <c r="P25" s="2"/>
    </row>
    <row r="26" spans="1:25">
      <c r="A26" s="2"/>
      <c r="B26" s="2" t="s">
        <v>31</v>
      </c>
      <c r="C26" s="2"/>
      <c r="D26" s="32"/>
      <c r="E26" s="31"/>
      <c r="F26" s="2"/>
      <c r="G26" s="32"/>
      <c r="H26" s="31"/>
      <c r="I26" s="2"/>
      <c r="J26" s="32"/>
      <c r="K26" s="31"/>
      <c r="L26" s="2"/>
      <c r="M26" s="2"/>
      <c r="N26" s="2"/>
      <c r="O26" s="2"/>
      <c r="P26" s="2"/>
    </row>
    <row r="27" spans="1:25">
      <c r="A27" s="2"/>
      <c r="B27" s="2"/>
      <c r="C27" s="2"/>
      <c r="D27" s="2"/>
      <c r="E27" s="2"/>
      <c r="F27" s="2"/>
      <c r="G27" s="2"/>
      <c r="H27" s="2"/>
      <c r="I27" s="2"/>
      <c r="J27" s="2"/>
      <c r="K27" s="2"/>
      <c r="L27" s="2"/>
      <c r="M27" s="2"/>
      <c r="N27" s="2"/>
      <c r="O27" s="2"/>
      <c r="P27" s="2"/>
    </row>
    <row r="28" spans="1:25">
      <c r="A28" s="2"/>
      <c r="B28" s="2" t="s">
        <v>32</v>
      </c>
      <c r="C28" s="2"/>
      <c r="D28" s="32"/>
      <c r="E28" s="31"/>
      <c r="F28" s="2"/>
      <c r="G28" s="32"/>
      <c r="H28" s="31"/>
      <c r="I28" s="2"/>
      <c r="J28" s="32"/>
      <c r="K28" s="31"/>
      <c r="L28" s="2"/>
      <c r="M28" s="2"/>
      <c r="N28" s="2"/>
      <c r="O28" s="2"/>
      <c r="P28" s="2"/>
    </row>
    <row r="29" spans="1:25">
      <c r="A29" s="2"/>
      <c r="B29" s="2"/>
      <c r="C29" s="2"/>
      <c r="D29" s="2"/>
      <c r="E29" s="2"/>
      <c r="F29" s="2"/>
      <c r="G29" s="2"/>
      <c r="H29" s="2"/>
      <c r="I29" s="2"/>
      <c r="J29" s="2"/>
      <c r="K29" s="2"/>
      <c r="L29" s="2"/>
      <c r="M29" s="2"/>
      <c r="N29" s="2"/>
      <c r="O29" s="2"/>
      <c r="P29" s="2"/>
    </row>
    <row r="30" spans="1:25">
      <c r="A30" s="2"/>
      <c r="B30" s="2" t="s">
        <v>33</v>
      </c>
      <c r="C30" s="2"/>
      <c r="D30" s="32"/>
      <c r="E30" s="31"/>
      <c r="F30" s="2"/>
      <c r="G30" s="32"/>
      <c r="H30" s="31"/>
      <c r="I30" s="2"/>
      <c r="J30" s="32"/>
      <c r="K30" s="31"/>
      <c r="L30" s="2"/>
      <c r="M30" s="2"/>
      <c r="N30" s="2"/>
      <c r="O30" s="2"/>
      <c r="P30" s="2"/>
    </row>
    <row r="31" spans="1:25">
      <c r="A31" s="2"/>
      <c r="B31" s="2"/>
      <c r="C31" s="2"/>
      <c r="D31" s="2"/>
      <c r="E31" s="2"/>
      <c r="F31" s="2"/>
      <c r="G31" s="2"/>
      <c r="H31" s="2"/>
      <c r="I31" s="2"/>
      <c r="J31" s="2"/>
      <c r="K31" s="2"/>
      <c r="L31" s="2"/>
      <c r="M31" s="2"/>
      <c r="N31" s="2"/>
      <c r="O31" s="2"/>
      <c r="P31" s="2"/>
    </row>
    <row r="32" spans="1:25">
      <c r="A32" s="2"/>
      <c r="B32" s="2" t="s">
        <v>34</v>
      </c>
      <c r="C32" s="2"/>
      <c r="D32" s="32"/>
      <c r="E32" s="31"/>
      <c r="F32" s="2"/>
      <c r="G32" s="32"/>
      <c r="H32" s="31"/>
      <c r="I32" s="2"/>
      <c r="J32" s="32"/>
      <c r="K32" s="31"/>
      <c r="L32" s="2"/>
      <c r="M32" s="2"/>
      <c r="N32" s="2"/>
      <c r="O32" s="2"/>
      <c r="P32" s="2"/>
    </row>
    <row r="33" spans="1:16">
      <c r="A33" s="2"/>
      <c r="B33" s="2"/>
      <c r="C33" s="2"/>
      <c r="D33" s="2"/>
      <c r="E33" s="2"/>
      <c r="F33" s="2"/>
      <c r="G33" s="2"/>
      <c r="H33" s="2"/>
      <c r="I33" s="2"/>
      <c r="J33" s="2"/>
      <c r="K33" s="2"/>
      <c r="L33" s="2"/>
      <c r="M33" s="2"/>
      <c r="N33" s="2"/>
      <c r="O33" s="2"/>
      <c r="P33" s="2"/>
    </row>
    <row r="34" spans="1:16">
      <c r="A34" s="2"/>
      <c r="B34" s="2" t="s">
        <v>35</v>
      </c>
      <c r="C34" s="2"/>
      <c r="D34" s="32"/>
      <c r="E34" s="31"/>
      <c r="F34" s="2"/>
      <c r="G34" s="32"/>
      <c r="H34" s="31"/>
      <c r="I34" s="2"/>
      <c r="J34" s="32"/>
      <c r="K34" s="31"/>
      <c r="L34" s="2"/>
      <c r="M34" s="2"/>
      <c r="N34" s="2"/>
      <c r="O34" s="2"/>
      <c r="P34" s="2"/>
    </row>
    <row r="35" spans="1:16">
      <c r="A35" s="2"/>
      <c r="B35" s="2"/>
      <c r="C35" s="2"/>
      <c r="D35" s="2"/>
      <c r="E35" s="2"/>
      <c r="F35" s="2"/>
      <c r="G35" s="2"/>
      <c r="H35" s="2"/>
      <c r="I35" s="2"/>
      <c r="J35" s="2"/>
      <c r="K35" s="2"/>
      <c r="L35" s="2"/>
      <c r="M35" s="2"/>
      <c r="N35" s="2"/>
      <c r="O35" s="2"/>
      <c r="P35" s="2"/>
    </row>
    <row r="36" spans="1:16">
      <c r="A36" s="2"/>
      <c r="B36" s="3" t="s">
        <v>36</v>
      </c>
      <c r="C36" s="2"/>
      <c r="D36" s="2"/>
      <c r="E36" s="2"/>
      <c r="F36" s="2"/>
      <c r="G36" s="2"/>
      <c r="H36" s="2"/>
      <c r="I36" s="2"/>
      <c r="J36" s="2"/>
      <c r="K36" s="2"/>
      <c r="L36" s="2"/>
      <c r="M36" s="2"/>
      <c r="N36" s="2"/>
      <c r="O36" s="2"/>
      <c r="P36" s="2"/>
    </row>
    <row r="37" spans="1:16">
      <c r="A37" s="2"/>
      <c r="B37" s="3"/>
      <c r="C37" s="2"/>
      <c r="D37" s="2"/>
      <c r="E37" s="2"/>
      <c r="F37" s="2"/>
      <c r="G37" s="2"/>
      <c r="H37" s="2"/>
      <c r="I37" s="2"/>
      <c r="J37" s="2"/>
      <c r="K37" s="2"/>
      <c r="L37" s="2"/>
      <c r="M37" s="2"/>
      <c r="N37" s="2"/>
      <c r="O37" s="2"/>
      <c r="P37" s="2"/>
    </row>
    <row r="38" spans="1:16">
      <c r="A38" s="2"/>
      <c r="B38" s="2" t="s">
        <v>37</v>
      </c>
      <c r="C38" s="2"/>
      <c r="D38" s="2"/>
      <c r="E38" s="47"/>
      <c r="F38" s="48"/>
      <c r="G38" s="48"/>
      <c r="H38" s="48"/>
      <c r="I38" s="48"/>
      <c r="J38" s="48"/>
      <c r="K38" s="49"/>
      <c r="L38" s="2"/>
      <c r="M38" s="2"/>
      <c r="N38" s="2"/>
      <c r="O38" s="2"/>
      <c r="P38" s="2"/>
    </row>
    <row r="39" spans="1:16" ht="15" customHeight="1">
      <c r="A39" s="2"/>
      <c r="B39" s="2"/>
      <c r="C39" s="2"/>
      <c r="D39" s="2"/>
      <c r="E39" s="2"/>
      <c r="F39" s="2"/>
      <c r="G39" s="2"/>
      <c r="H39" s="2"/>
      <c r="I39" s="2"/>
      <c r="J39" s="2"/>
      <c r="K39" s="2"/>
      <c r="L39" s="2"/>
      <c r="M39" s="2"/>
      <c r="N39" s="2"/>
      <c r="O39" s="2"/>
      <c r="P39" s="2"/>
    </row>
    <row r="40" spans="1:16">
      <c r="A40" s="2"/>
      <c r="B40" s="2" t="s">
        <v>38</v>
      </c>
      <c r="C40" s="2"/>
      <c r="D40" s="2"/>
      <c r="E40" s="50"/>
      <c r="F40" s="48"/>
      <c r="G40" s="48"/>
      <c r="H40" s="48"/>
      <c r="I40" s="48"/>
      <c r="J40" s="48"/>
      <c r="K40" s="49"/>
      <c r="L40" s="2"/>
      <c r="M40" s="2"/>
      <c r="N40" s="2"/>
      <c r="O40" s="2"/>
      <c r="P40" s="2"/>
    </row>
    <row r="41" spans="1:16">
      <c r="A41" s="2"/>
      <c r="B41" s="2"/>
      <c r="C41" s="2"/>
      <c r="D41" s="2"/>
      <c r="E41" s="2"/>
      <c r="F41" s="2"/>
      <c r="G41" s="2"/>
      <c r="H41" s="2"/>
      <c r="I41" s="2"/>
      <c r="J41" s="2"/>
      <c r="K41" s="2"/>
      <c r="L41" s="2"/>
      <c r="M41" s="2"/>
      <c r="N41" s="2"/>
      <c r="O41" s="2"/>
      <c r="P41" s="2"/>
    </row>
    <row r="42" spans="1:16">
      <c r="A42" s="2"/>
      <c r="B42" s="51" t="s">
        <v>39</v>
      </c>
      <c r="C42" s="51"/>
      <c r="D42" s="51"/>
      <c r="E42" s="51"/>
      <c r="F42" s="51"/>
      <c r="G42" s="51"/>
      <c r="H42" s="51"/>
      <c r="I42" s="51"/>
      <c r="J42" s="51"/>
      <c r="K42" s="51"/>
      <c r="L42" s="2"/>
      <c r="M42" s="2"/>
      <c r="N42" s="2"/>
      <c r="O42" s="2"/>
      <c r="P42" s="2"/>
    </row>
    <row r="43" spans="1:16">
      <c r="A43" s="2"/>
      <c r="B43" s="2"/>
      <c r="C43" s="2"/>
      <c r="D43" s="2"/>
      <c r="E43" s="2"/>
      <c r="F43" s="2"/>
      <c r="G43" s="2"/>
      <c r="H43" s="2"/>
      <c r="I43" s="2"/>
      <c r="J43" s="2"/>
      <c r="K43" s="2"/>
      <c r="L43" s="2"/>
      <c r="M43" s="2"/>
      <c r="N43" s="2"/>
      <c r="O43" s="2"/>
      <c r="P43" s="2"/>
    </row>
    <row r="44" spans="1:16" ht="56.25" customHeight="1">
      <c r="A44" s="2"/>
      <c r="B44" s="52" t="s">
        <v>40</v>
      </c>
      <c r="C44" s="52"/>
      <c r="D44" s="52"/>
      <c r="E44" s="52"/>
      <c r="F44" s="52"/>
      <c r="G44" s="52"/>
      <c r="H44" s="52"/>
      <c r="I44" s="52"/>
      <c r="J44" s="52"/>
      <c r="K44" s="52"/>
      <c r="L44" s="2"/>
      <c r="M44" s="2"/>
      <c r="N44" s="2"/>
      <c r="O44" s="2"/>
      <c r="P44" s="2"/>
    </row>
    <row r="45" spans="1:16">
      <c r="A45" s="2"/>
      <c r="B45" s="2"/>
      <c r="C45" s="2"/>
      <c r="D45" s="2"/>
      <c r="E45" s="2"/>
      <c r="F45" s="2"/>
      <c r="G45" s="2"/>
      <c r="H45" s="2"/>
      <c r="I45" s="2"/>
      <c r="J45" s="2"/>
      <c r="K45" s="2"/>
      <c r="L45" s="2"/>
      <c r="M45" s="2"/>
      <c r="N45" s="2"/>
      <c r="O45" s="2"/>
      <c r="P45" s="2"/>
    </row>
    <row r="46" spans="1:16">
      <c r="A46" s="2"/>
      <c r="B46" s="20"/>
      <c r="C46" s="45" t="s">
        <v>41</v>
      </c>
      <c r="D46" s="46"/>
      <c r="E46" s="46"/>
      <c r="F46" s="46"/>
      <c r="G46" s="46"/>
      <c r="H46" s="46"/>
      <c r="I46" s="46"/>
      <c r="J46" s="46"/>
      <c r="K46" s="46"/>
      <c r="L46" s="2"/>
      <c r="M46" s="2"/>
      <c r="N46" s="2"/>
      <c r="O46" s="2"/>
      <c r="P46" s="2"/>
    </row>
    <row r="47" spans="1:16">
      <c r="A47" s="2"/>
      <c r="B47" s="2"/>
      <c r="C47" s="2"/>
      <c r="D47" s="2"/>
      <c r="E47" s="2"/>
      <c r="F47" s="2"/>
      <c r="G47" s="2"/>
      <c r="H47" s="2"/>
      <c r="I47" s="2"/>
      <c r="J47" s="2"/>
      <c r="K47" s="2"/>
      <c r="L47" s="2"/>
      <c r="M47" s="2"/>
      <c r="N47" s="2"/>
      <c r="O47" s="2"/>
      <c r="P47" s="2"/>
    </row>
  </sheetData>
  <sheetProtection password="C042" sheet="1" selectLockedCells="1"/>
  <mergeCells count="47">
    <mergeCell ref="G23:H23"/>
    <mergeCell ref="G32:H32"/>
    <mergeCell ref="Q17:Y24"/>
    <mergeCell ref="M3:O15"/>
    <mergeCell ref="J32:K32"/>
    <mergeCell ref="J28:K28"/>
    <mergeCell ref="J30:K30"/>
    <mergeCell ref="G24:H24"/>
    <mergeCell ref="G26:H26"/>
    <mergeCell ref="G28:H28"/>
    <mergeCell ref="G30:H30"/>
    <mergeCell ref="F18:K18"/>
    <mergeCell ref="M19:O20"/>
    <mergeCell ref="I12:K12"/>
    <mergeCell ref="M16:O17"/>
    <mergeCell ref="C46:K46"/>
    <mergeCell ref="E38:K38"/>
    <mergeCell ref="E40:K40"/>
    <mergeCell ref="B42:K42"/>
    <mergeCell ref="B44:K44"/>
    <mergeCell ref="J34:K34"/>
    <mergeCell ref="D16:E16"/>
    <mergeCell ref="G7:K7"/>
    <mergeCell ref="D32:E32"/>
    <mergeCell ref="D34:E34"/>
    <mergeCell ref="D23:E23"/>
    <mergeCell ref="G34:H34"/>
    <mergeCell ref="F17:K17"/>
    <mergeCell ref="H19:I19"/>
    <mergeCell ref="D24:E24"/>
    <mergeCell ref="D26:E26"/>
    <mergeCell ref="D28:E28"/>
    <mergeCell ref="D30:E30"/>
    <mergeCell ref="J23:K23"/>
    <mergeCell ref="J24:K24"/>
    <mergeCell ref="J26:K26"/>
    <mergeCell ref="D11:E11"/>
    <mergeCell ref="I11:K11"/>
    <mergeCell ref="D15:E15"/>
    <mergeCell ref="G15:K15"/>
    <mergeCell ref="D10:K10"/>
    <mergeCell ref="D12:E12"/>
    <mergeCell ref="B1:K1"/>
    <mergeCell ref="D5:E5"/>
    <mergeCell ref="G5:K5"/>
    <mergeCell ref="D7:E7"/>
    <mergeCell ref="D9:K9"/>
  </mergeCells>
  <conditionalFormatting sqref="D5 G5 D7 G7 D9 D11 I11 D15 G15 F17 H19 D24 D26 D28 D30 D32 D34 E38 E40 B46">
    <cfRule type="containsBlanks" dxfId="43" priority="57" stopIfTrue="1">
      <formula>LEN(TRIM(B5))=0</formula>
    </cfRule>
  </conditionalFormatting>
  <conditionalFormatting sqref="D5:E5">
    <cfRule type="expression" dxfId="42" priority="56" stopIfTrue="1">
      <formula>vServiceNumber&gt;0</formula>
    </cfRule>
  </conditionalFormatting>
  <conditionalFormatting sqref="D15:E15">
    <cfRule type="expression" dxfId="41" priority="55" stopIfTrue="1">
      <formula>vDob&gt;0</formula>
    </cfRule>
  </conditionalFormatting>
  <conditionalFormatting sqref="G5:K5">
    <cfRule type="expression" dxfId="40" priority="53" stopIfTrue="1">
      <formula>vSPName&gt;0</formula>
    </cfRule>
  </conditionalFormatting>
  <conditionalFormatting sqref="G15:K15">
    <cfRule type="expression" dxfId="39" priority="52" stopIfTrue="1">
      <formula>vChildName&gt;0</formula>
    </cfRule>
  </conditionalFormatting>
  <conditionalFormatting sqref="F17:K17">
    <cfRule type="expression" dxfId="38" priority="51" stopIfTrue="1">
      <formula>vAccountNo&gt;0</formula>
    </cfRule>
  </conditionalFormatting>
  <conditionalFormatting sqref="M16:O17">
    <cfRule type="expression" dxfId="37" priority="5" stopIfTrue="1">
      <formula>NOT(vOverall)</formula>
    </cfRule>
  </conditionalFormatting>
  <conditionalFormatting sqref="Q17:Y24">
    <cfRule type="expression" dxfId="36" priority="30">
      <formula>$H$19="Yes"</formula>
    </cfRule>
  </conditionalFormatting>
  <conditionalFormatting sqref="D9:K9">
    <cfRule type="expression" dxfId="35" priority="29" stopIfTrue="1">
      <formula>vEmail&gt;0</formula>
    </cfRule>
  </conditionalFormatting>
  <conditionalFormatting sqref="D7:E7">
    <cfRule type="expression" dxfId="34" priority="28" stopIfTrue="1">
      <formula>vService</formula>
    </cfRule>
  </conditionalFormatting>
  <conditionalFormatting sqref="G7:K7">
    <cfRule type="expression" dxfId="33" priority="27" stopIfTrue="1">
      <formula>vRank</formula>
    </cfRule>
  </conditionalFormatting>
  <conditionalFormatting sqref="H19:I19">
    <cfRule type="expression" dxfId="32" priority="26" stopIfTrue="1">
      <formula>vDisability</formula>
    </cfRule>
  </conditionalFormatting>
  <conditionalFormatting sqref="D24:E24">
    <cfRule type="expression" dxfId="31" priority="25" stopIfTrue="1">
      <formula>vP1_Name=0</formula>
    </cfRule>
  </conditionalFormatting>
  <conditionalFormatting sqref="E40:K40">
    <cfRule type="expression" dxfId="30" priority="10" stopIfTrue="1">
      <formula>vRegDate&gt;0</formula>
    </cfRule>
  </conditionalFormatting>
  <conditionalFormatting sqref="D11:E11">
    <cfRule type="expression" dxfId="29" priority="4" stopIfTrue="1">
      <formula>vParentUIN&gt;0</formula>
    </cfRule>
  </conditionalFormatting>
  <conditionalFormatting sqref="M3:O15">
    <cfRule type="expression" dxfId="28" priority="3">
      <formula>AND(vDecComplete,vFormComplete)</formula>
    </cfRule>
  </conditionalFormatting>
  <dataValidations count="13">
    <dataValidation type="list" allowBlank="1" sqref="H19:I19" xr:uid="{00000000-0002-0000-0100-000000000000}">
      <formula1>lstYN</formula1>
    </dataValidation>
    <dataValidation type="list" allowBlank="1" sqref="D7:E7" xr:uid="{00000000-0002-0000-0100-000001000000}">
      <formula1>lstService</formula1>
    </dataValidation>
    <dataValidation type="list" allowBlank="1" sqref="J26:K26 D26:E26 G26:H26" xr:uid="{00000000-0002-0000-0100-000002000000}">
      <formula1>lstPT</formula1>
    </dataValidation>
    <dataValidation type="list" allowBlank="1" sqref="J28:K28 D28:E28 G28:H28" xr:uid="{00000000-0002-0000-0100-000003000000}">
      <formula1>lstPP</formula1>
    </dataValidation>
    <dataValidation type="list" allowBlank="1" sqref="J34:K34" xr:uid="{00000000-0002-0000-0100-000004000000}">
      <formula1>INDIRECT(Prov3_Region)</formula1>
    </dataValidation>
    <dataValidation type="list" allowBlank="1" sqref="G7:K7" xr:uid="{00000000-0002-0000-0100-000005000000}">
      <formula1>lstNATORank</formula1>
    </dataValidation>
    <dataValidation type="list" allowBlank="1" sqref="J30:K30 D30:E30 G30:H30" xr:uid="{00000000-0002-0000-0100-000006000000}">
      <formula1>lstCountries</formula1>
    </dataValidation>
    <dataValidation type="list" allowBlank="1" sqref="B46" xr:uid="{00000000-0002-0000-0100-000007000000}">
      <formula1>lstYesOnly</formula1>
    </dataValidation>
    <dataValidation type="list" allowBlank="1" sqref="D32:E32" xr:uid="{00000000-0002-0000-0100-000008000000}">
      <formula1>INDIRECT(Prov1_Country)</formula1>
    </dataValidation>
    <dataValidation type="list" allowBlank="1" sqref="G32:H32" xr:uid="{00000000-0002-0000-0100-000009000000}">
      <formula1>INDIRECT(Prov2_Country)</formula1>
    </dataValidation>
    <dataValidation type="list" allowBlank="1" sqref="J32:K32" xr:uid="{00000000-0002-0000-0100-00000A000000}">
      <formula1>INDIRECT(Prov3_Country)</formula1>
    </dataValidation>
    <dataValidation type="list" allowBlank="1" sqref="D34:E34" xr:uid="{00000000-0002-0000-0100-00000B000000}">
      <formula1>INDIRECT(Prov1_Region)</formula1>
    </dataValidation>
    <dataValidation type="list" allowBlank="1" sqref="G34:H34" xr:uid="{00000000-0002-0000-0100-00000C000000}">
      <formula1>INDIRECT(Prov2_Region)</formula1>
    </dataValidation>
  </dataValidations>
  <pageMargins left="0.7" right="0.7" top="0.75" bottom="0.75" header="0.3" footer="0.3"/>
  <pageSetup paperSize="9" orientation="portrait" r:id="rId1"/>
  <headerFooter>
    <oddFooter xml:space="preserve">&amp;L_x000D_&amp;1#&amp;"Calibri"&amp;9&amp;KCF022B C2 - Restricted use </oddFooter>
  </headerFooter>
  <ignoredErrors>
    <ignoredError sqref="M16 M19" unlockedFormula="1"/>
  </ignoredErrors>
  <extLst>
    <ext xmlns:x14="http://schemas.microsoft.com/office/spreadsheetml/2009/9/main" uri="{78C0D931-6437-407d-A8EE-F0AAD7539E65}">
      <x14:conditionalFormattings>
        <x14:conditionalFormatting xmlns:xm="http://schemas.microsoft.com/office/excel/2006/main">
          <x14:cfRule type="expression" priority="58" stopIfTrue="1" id="{E01205C9-E697-44A3-B9D4-0786C0B78361}">
            <xm:f>Validation!$AD$4</xm:f>
            <x14:dxf>
              <fill>
                <patternFill>
                  <bgColor rgb="FFFF0000"/>
                </patternFill>
              </fill>
            </x14:dxf>
          </x14:cfRule>
          <xm:sqref>D26:E26</xm:sqref>
        </x14:conditionalFormatting>
        <x14:conditionalFormatting xmlns:xm="http://schemas.microsoft.com/office/excel/2006/main">
          <x14:cfRule type="expression" priority="59" stopIfTrue="1" id="{2252AC26-57B7-4342-AE73-CE088C092864}">
            <xm:f>AND(vProvider2&gt;0,Validation!$AJ$18=0)</xm:f>
            <x14:dxf>
              <fill>
                <patternFill>
                  <bgColor rgb="FFFF0000"/>
                </patternFill>
              </fill>
            </x14:dxf>
          </x14:cfRule>
          <xm:sqref>G24:H24</xm:sqref>
        </x14:conditionalFormatting>
        <x14:conditionalFormatting xmlns:xm="http://schemas.microsoft.com/office/excel/2006/main">
          <x14:cfRule type="expression" priority="24" stopIfTrue="1" id="{9A97F812-8FB4-490B-B822-F449DE54716A}">
            <xm:f>Validation!$AD$9</xm:f>
            <x14:dxf>
              <fill>
                <patternFill>
                  <bgColor rgb="FFFF0000"/>
                </patternFill>
              </fill>
            </x14:dxf>
          </x14:cfRule>
          <x14:cfRule type="expression" priority="60" stopIfTrue="1" id="{E92FC0FF-0B04-4BD4-B57C-C04931A47712}">
            <xm:f>AND(vProvider2&gt;0,Validation!$AJ$19=0)</xm:f>
            <x14:dxf>
              <fill>
                <patternFill>
                  <bgColor rgb="FFFF0000"/>
                </patternFill>
              </fill>
            </x14:dxf>
          </x14:cfRule>
          <xm:sqref>G26:H26</xm:sqref>
        </x14:conditionalFormatting>
        <x14:conditionalFormatting xmlns:xm="http://schemas.microsoft.com/office/excel/2006/main">
          <x14:cfRule type="expression" priority="21" stopIfTrue="1" id="{79E91FFD-6807-448F-AB0D-297BBF01F3D1}">
            <xm:f>Validation!$AD$10</xm:f>
            <x14:dxf>
              <fill>
                <patternFill>
                  <bgColor rgb="FFFF0000"/>
                </patternFill>
              </fill>
            </x14:dxf>
          </x14:cfRule>
          <x14:cfRule type="expression" priority="61" stopIfTrue="1" id="{E09D6970-551F-4CE6-8983-D638C785F2B4}">
            <xm:f>AND(vProvider2&gt;0,Validation!$AJ$20=0)</xm:f>
            <x14:dxf>
              <fill>
                <patternFill>
                  <bgColor rgb="FFFF0000"/>
                </patternFill>
              </fill>
            </x14:dxf>
          </x14:cfRule>
          <xm:sqref>G28:H28</xm:sqref>
        </x14:conditionalFormatting>
        <x14:conditionalFormatting xmlns:xm="http://schemas.microsoft.com/office/excel/2006/main">
          <x14:cfRule type="expression" priority="18" stopIfTrue="1" id="{D897D0F1-16B5-4F0B-91C9-31F9367B0EBA}">
            <xm:f>Validation!$AD$11</xm:f>
            <x14:dxf>
              <fill>
                <patternFill>
                  <bgColor rgb="FFFF0000"/>
                </patternFill>
              </fill>
            </x14:dxf>
          </x14:cfRule>
          <x14:cfRule type="expression" priority="62" stopIfTrue="1" id="{591D1FD1-9E60-42BC-B29F-8610CDD9ECF2}">
            <xm:f>AND(vProvider2&gt;0,Validation!$AJ$21=0)</xm:f>
            <x14:dxf>
              <fill>
                <patternFill>
                  <bgColor rgb="FFFF0000"/>
                </patternFill>
              </fill>
            </x14:dxf>
          </x14:cfRule>
          <xm:sqref>G30:H30</xm:sqref>
        </x14:conditionalFormatting>
        <x14:conditionalFormatting xmlns:xm="http://schemas.microsoft.com/office/excel/2006/main">
          <x14:cfRule type="expression" priority="15" stopIfTrue="1" id="{3D738CA0-C853-4039-A620-E4FCCC13A95B}">
            <xm:f>Validation!$AD$12</xm:f>
            <x14:dxf>
              <fill>
                <patternFill>
                  <bgColor rgb="FFFF0000"/>
                </patternFill>
              </fill>
            </x14:dxf>
          </x14:cfRule>
          <x14:cfRule type="expression" priority="63" stopIfTrue="1" id="{362E84DE-C83F-4A05-BCC9-9E64E0D91389}">
            <xm:f>AND(vProvider2&gt;0,Validation!$AJ$22=0)</xm:f>
            <x14:dxf>
              <fill>
                <patternFill>
                  <bgColor rgb="FFFF0000"/>
                </patternFill>
              </fill>
            </x14:dxf>
          </x14:cfRule>
          <xm:sqref>G32:H32</xm:sqref>
        </x14:conditionalFormatting>
        <x14:conditionalFormatting xmlns:xm="http://schemas.microsoft.com/office/excel/2006/main">
          <x14:cfRule type="expression" priority="12" stopIfTrue="1" id="{6B25D4F0-CC0F-408D-9311-86C4B50AEBB2}">
            <xm:f>Validation!$AD$13</xm:f>
            <x14:dxf>
              <fill>
                <patternFill>
                  <bgColor rgb="FFFF0000"/>
                </patternFill>
              </fill>
            </x14:dxf>
          </x14:cfRule>
          <x14:cfRule type="expression" priority="64" stopIfTrue="1" id="{06EC01CE-4915-4793-A701-D196FEA6DABF}">
            <xm:f>AND(vProvider2&gt;0,Validation!$AJ$23=0)</xm:f>
            <x14:dxf>
              <fill>
                <patternFill>
                  <bgColor rgb="FFFF0000"/>
                </patternFill>
              </fill>
            </x14:dxf>
          </x14:cfRule>
          <xm:sqref>G34:H34</xm:sqref>
        </x14:conditionalFormatting>
        <x14:conditionalFormatting xmlns:xm="http://schemas.microsoft.com/office/excel/2006/main">
          <x14:cfRule type="expression" priority="65" stopIfTrue="1" id="{5C4F0825-E320-4B87-B9A4-74CFC7D42EA4}">
            <xm:f>AND(vProvider3&gt;0,Validation!$AJ$24=0)</xm:f>
            <x14:dxf>
              <fill>
                <patternFill>
                  <bgColor rgb="FFFF0000"/>
                </patternFill>
              </fill>
            </x14:dxf>
          </x14:cfRule>
          <xm:sqref>J24:K24</xm:sqref>
        </x14:conditionalFormatting>
        <x14:conditionalFormatting xmlns:xm="http://schemas.microsoft.com/office/excel/2006/main">
          <x14:cfRule type="expression" priority="23" stopIfTrue="1" id="{A55C4A52-2FAE-4392-9884-32E0D158987E}">
            <xm:f>Validation!$AD$14</xm:f>
            <x14:dxf>
              <fill>
                <patternFill>
                  <bgColor rgb="FFFF0000"/>
                </patternFill>
              </fill>
            </x14:dxf>
          </x14:cfRule>
          <x14:cfRule type="expression" priority="66" stopIfTrue="1" id="{DFDBBC12-FCE2-42AD-9C26-00FB847BFF0A}">
            <xm:f>AND(vProvider3&gt;0,Validation!$AJ$25=0)</xm:f>
            <x14:dxf>
              <fill>
                <patternFill>
                  <bgColor rgb="FFFF0000"/>
                </patternFill>
              </fill>
            </x14:dxf>
          </x14:cfRule>
          <xm:sqref>J26:K26</xm:sqref>
        </x14:conditionalFormatting>
        <x14:conditionalFormatting xmlns:xm="http://schemas.microsoft.com/office/excel/2006/main">
          <x14:cfRule type="expression" priority="20" stopIfTrue="1" id="{7E983F6B-862B-404E-81AD-8B8003B11874}">
            <xm:f>Validation!$AD$15</xm:f>
            <x14:dxf>
              <fill>
                <patternFill>
                  <bgColor rgb="FFFF0000"/>
                </patternFill>
              </fill>
            </x14:dxf>
          </x14:cfRule>
          <x14:cfRule type="expression" priority="67" stopIfTrue="1" id="{8D846AD9-8E6D-410A-9371-2CD6EF7EF530}">
            <xm:f>AND(vProvider3&gt;0,Validation!$AJ$26=0)</xm:f>
            <x14:dxf>
              <fill>
                <patternFill>
                  <bgColor rgb="FFFF0000"/>
                </patternFill>
              </fill>
            </x14:dxf>
          </x14:cfRule>
          <xm:sqref>J28:K28</xm:sqref>
        </x14:conditionalFormatting>
        <x14:conditionalFormatting xmlns:xm="http://schemas.microsoft.com/office/excel/2006/main">
          <x14:cfRule type="expression" priority="17" stopIfTrue="1" id="{E59FFDC6-CD06-4786-9626-01382C76A895}">
            <xm:f>Validation!$AD$16</xm:f>
            <x14:dxf>
              <fill>
                <patternFill>
                  <bgColor rgb="FFFF0000"/>
                </patternFill>
              </fill>
            </x14:dxf>
          </x14:cfRule>
          <x14:cfRule type="expression" priority="68" stopIfTrue="1" id="{7A09936D-DBAC-4BEB-8D6B-7B5DD5C19A80}">
            <xm:f>AND(vProvider3&gt;0,Validation!$AJ$27=0)</xm:f>
            <x14:dxf>
              <fill>
                <patternFill>
                  <bgColor rgb="FFFF0000"/>
                </patternFill>
              </fill>
            </x14:dxf>
          </x14:cfRule>
          <xm:sqref>J30:K30</xm:sqref>
        </x14:conditionalFormatting>
        <x14:conditionalFormatting xmlns:xm="http://schemas.microsoft.com/office/excel/2006/main">
          <x14:cfRule type="expression" priority="14" stopIfTrue="1" id="{4D3B39FD-D744-4193-93BB-507E2DD635E3}">
            <xm:f>Validation!$AD$17</xm:f>
            <x14:dxf>
              <fill>
                <patternFill>
                  <bgColor rgb="FFFF0000"/>
                </patternFill>
              </fill>
            </x14:dxf>
          </x14:cfRule>
          <x14:cfRule type="expression" priority="69" stopIfTrue="1" id="{740F4A5B-A80B-4880-9D16-1F0DE395B0C8}">
            <xm:f>AND(vProvider3&gt;0,Validation!$AJ$28=0)</xm:f>
            <x14:dxf>
              <fill>
                <patternFill>
                  <bgColor rgb="FFFF0000"/>
                </patternFill>
              </fill>
            </x14:dxf>
          </x14:cfRule>
          <xm:sqref>J32:K32</xm:sqref>
        </x14:conditionalFormatting>
        <x14:conditionalFormatting xmlns:xm="http://schemas.microsoft.com/office/excel/2006/main">
          <x14:cfRule type="expression" priority="11" stopIfTrue="1" id="{C693ACF0-3E1C-4A50-9CF9-B64978E95935}">
            <xm:f>Validation!$AD$18</xm:f>
            <x14:dxf>
              <fill>
                <patternFill>
                  <bgColor rgb="FFFF0000"/>
                </patternFill>
              </fill>
            </x14:dxf>
          </x14:cfRule>
          <x14:cfRule type="expression" priority="70" stopIfTrue="1" id="{DC7815E6-3ADB-49BD-8660-1F2FA97DC14A}">
            <xm:f>AND(vProvider3&gt;0,Validation!$AJ$29=0)</xm:f>
            <x14:dxf>
              <fill>
                <patternFill>
                  <bgColor rgb="FFFF0000"/>
                </patternFill>
              </fill>
            </x14:dxf>
          </x14:cfRule>
          <xm:sqref>J34:K34</xm:sqref>
        </x14:conditionalFormatting>
        <x14:conditionalFormatting xmlns:xm="http://schemas.microsoft.com/office/excel/2006/main">
          <x14:cfRule type="expression" priority="22" stopIfTrue="1" id="{163ED78D-EB80-4A71-9917-93947673A79C}">
            <xm:f>Validation!$AD$5</xm:f>
            <x14:dxf>
              <fill>
                <patternFill>
                  <bgColor rgb="FFFF0000"/>
                </patternFill>
              </fill>
            </x14:dxf>
          </x14:cfRule>
          <xm:sqref>D28:E28</xm:sqref>
        </x14:conditionalFormatting>
        <x14:conditionalFormatting xmlns:xm="http://schemas.microsoft.com/office/excel/2006/main">
          <x14:cfRule type="expression" priority="19" stopIfTrue="1" id="{B0CE4CA1-C7B7-49A7-AAC2-C440CB9D74AB}">
            <xm:f>Validation!$AD$6</xm:f>
            <x14:dxf>
              <fill>
                <patternFill>
                  <bgColor rgb="FFFF0000"/>
                </patternFill>
              </fill>
            </x14:dxf>
          </x14:cfRule>
          <xm:sqref>D30:E30</xm:sqref>
        </x14:conditionalFormatting>
        <x14:conditionalFormatting xmlns:xm="http://schemas.microsoft.com/office/excel/2006/main">
          <x14:cfRule type="expression" priority="16" stopIfTrue="1" id="{E21FCE63-5131-4110-9104-210BD6A3F1F0}">
            <xm:f>Validation!$AD$7</xm:f>
            <x14:dxf>
              <fill>
                <patternFill>
                  <bgColor rgb="FFFF0000"/>
                </patternFill>
              </fill>
            </x14:dxf>
          </x14:cfRule>
          <xm:sqref>D32:E32</xm:sqref>
        </x14:conditionalFormatting>
        <x14:conditionalFormatting xmlns:xm="http://schemas.microsoft.com/office/excel/2006/main">
          <x14:cfRule type="expression" priority="13" stopIfTrue="1" id="{C874650B-7A0B-472C-B66B-A5E2C33EDAF0}">
            <xm:f>Validation!$AD$8</xm:f>
            <x14:dxf>
              <fill>
                <patternFill>
                  <bgColor rgb="FFFF0000"/>
                </patternFill>
              </fill>
            </x14:dxf>
          </x14:cfRule>
          <xm:sqref>D34:E34</xm:sqref>
        </x14:conditionalFormatting>
        <x14:conditionalFormatting xmlns:xm="http://schemas.microsoft.com/office/excel/2006/main">
          <x14:cfRule type="expression" priority="9" stopIfTrue="1" id="{77F51E89-8B31-4985-B0C8-9D3747B43725}">
            <xm:f>OR(Validation!$AJ$32=0,Validation!$AD$19)</xm:f>
            <x14:dxf>
              <fill>
                <patternFill>
                  <bgColor rgb="FFFF0000"/>
                </patternFill>
              </fill>
            </x14:dxf>
          </x14:cfRule>
          <xm:sqref>B46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AP32"/>
  <sheetViews>
    <sheetView workbookViewId="0">
      <selection activeCell="C4" sqref="C4"/>
    </sheetView>
  </sheetViews>
  <sheetFormatPr defaultRowHeight="15"/>
  <cols>
    <col min="1" max="1" width="10.85546875" bestFit="1" customWidth="1"/>
    <col min="2" max="2" width="14.85546875" bestFit="1" customWidth="1"/>
    <col min="3" max="3" width="7.42578125" customWidth="1"/>
    <col min="4" max="4" width="15.28515625" bestFit="1" customWidth="1"/>
    <col min="5" max="5" width="18.85546875" bestFit="1" customWidth="1"/>
    <col min="7" max="7" width="11.28515625" bestFit="1" customWidth="1"/>
    <col min="8" max="8" width="20.42578125" bestFit="1" customWidth="1"/>
    <col min="10" max="10" width="13.28515625" bestFit="1" customWidth="1"/>
    <col min="11" max="11" width="16.140625" bestFit="1" customWidth="1"/>
    <col min="12" max="12" width="6.140625" bestFit="1" customWidth="1"/>
    <col min="13" max="13" width="14.85546875" bestFit="1" customWidth="1"/>
    <col min="14" max="14" width="26.42578125" bestFit="1" customWidth="1"/>
    <col min="15" max="15" width="6.140625" customWidth="1"/>
    <col min="16" max="16" width="11.28515625" bestFit="1" customWidth="1"/>
    <col min="17" max="17" width="20.42578125" bestFit="1" customWidth="1"/>
    <col min="18" max="18" width="8.5703125" customWidth="1"/>
    <col min="20" max="20" width="13.42578125" bestFit="1" customWidth="1"/>
    <col min="21" max="21" width="10" bestFit="1" customWidth="1"/>
    <col min="22" max="22" width="17" bestFit="1" customWidth="1"/>
    <col min="23" max="23" width="21" bestFit="1" customWidth="1"/>
    <col min="25" max="25" width="16.42578125" bestFit="1" customWidth="1"/>
    <col min="26" max="26" width="13.42578125" bestFit="1" customWidth="1"/>
    <col min="28" max="28" width="11.140625" bestFit="1" customWidth="1"/>
    <col min="29" max="29" width="22.7109375" bestFit="1" customWidth="1"/>
    <col min="31" max="31" width="12" bestFit="1" customWidth="1"/>
    <col min="32" max="32" width="18.7109375" bestFit="1" customWidth="1"/>
    <col min="35" max="35" width="35.42578125" bestFit="1" customWidth="1"/>
    <col min="37" max="39" width="10" bestFit="1" customWidth="1"/>
    <col min="40" max="40" width="11.140625" bestFit="1" customWidth="1"/>
    <col min="41" max="41" width="19" bestFit="1" customWidth="1"/>
  </cols>
  <sheetData>
    <row r="1" spans="1:42">
      <c r="A1" s="17" t="s">
        <v>42</v>
      </c>
      <c r="B1" s="18" t="s">
        <v>43</v>
      </c>
      <c r="C1" t="b">
        <f ca="1">COUNTIF(C2:C3,FALSE)=0</f>
        <v>0</v>
      </c>
      <c r="D1" s="17" t="s">
        <v>10</v>
      </c>
      <c r="E1" s="18" t="s">
        <v>44</v>
      </c>
      <c r="F1" t="b">
        <f>IF(LEN(SP_ServiceNumber)&lt;6,TRUE,FALSE)</f>
        <v>1</v>
      </c>
      <c r="G1" s="17" t="s">
        <v>45</v>
      </c>
      <c r="H1" s="18" t="s">
        <v>46</v>
      </c>
      <c r="I1" t="e">
        <f>IF(FIND(" ",SP_FullName,1)=0,TRUE,FALSE)</f>
        <v>#VALUE!</v>
      </c>
      <c r="J1" s="17" t="s">
        <v>47</v>
      </c>
      <c r="K1" s="18" t="s">
        <v>48</v>
      </c>
      <c r="L1" t="b">
        <f>NOT(ISNUMBER(MATCH("*@*.?*",SP_Email,0)))</f>
        <v>1</v>
      </c>
      <c r="M1" s="17" t="s">
        <v>16</v>
      </c>
      <c r="N1" s="18" t="s">
        <v>49</v>
      </c>
      <c r="O1" t="b">
        <f>IF(LEN(SP_UIN)&lt;&gt;6,TRUE,FALSE)</f>
        <v>1</v>
      </c>
      <c r="P1" s="17" t="s">
        <v>50</v>
      </c>
      <c r="Q1" s="18" t="s">
        <v>46</v>
      </c>
      <c r="R1" t="e">
        <f>IF(FIND(" ",SC_FullName,1)=0,TRUE,FALSE)</f>
        <v>#VALUE!</v>
      </c>
      <c r="S1" s="17" t="s">
        <v>51</v>
      </c>
      <c r="T1" s="18" t="s">
        <v>52</v>
      </c>
      <c r="U1" t="b">
        <f>NOT(ISNUMBER(DATEVALUE(TEXT(SC_DateOfBirth,"dd-mmm-yyyy"))))</f>
        <v>1</v>
      </c>
      <c r="V1" s="17" t="s">
        <v>53</v>
      </c>
      <c r="W1" s="18" t="s">
        <v>54</v>
      </c>
      <c r="X1" t="b">
        <f>IF(LEFT(SC_TFC,4)&lt;&gt; "1100",TRUE,FALSE)</f>
        <v>1</v>
      </c>
      <c r="Y1" s="17" t="s">
        <v>55</v>
      </c>
      <c r="Z1" s="18" t="s">
        <v>52</v>
      </c>
      <c r="AA1" t="b">
        <f>NOT(ISNUMBER(DATEVALUE(TEXT(Dec_Date,"dd-mmm-yyyy"))))</f>
        <v>1</v>
      </c>
      <c r="AB1" s="17" t="s">
        <v>56</v>
      </c>
      <c r="AC1" s="18" t="s">
        <v>57</v>
      </c>
      <c r="AD1" t="b">
        <f>IF(ISNA(MATCH(SP_Service,lstService,0)),TRUE,FALSE)</f>
        <v>1</v>
      </c>
      <c r="AE1" s="17" t="s">
        <v>58</v>
      </c>
      <c r="AF1" s="18" t="s">
        <v>59</v>
      </c>
      <c r="AG1" t="b">
        <f>IF(LEN(TRIM(SP_UIN))=0,TRUE,FALSE)</f>
        <v>1</v>
      </c>
      <c r="AH1" s="17" t="s">
        <v>60</v>
      </c>
      <c r="AI1" s="18" t="s">
        <v>61</v>
      </c>
      <c r="AJ1">
        <f>LEN(SP_ServiceNumber)</f>
        <v>0</v>
      </c>
      <c r="AK1" s="17" t="s">
        <v>27</v>
      </c>
      <c r="AL1" s="17" t="s">
        <v>28</v>
      </c>
      <c r="AM1" s="17" t="s">
        <v>29</v>
      </c>
      <c r="AN1" s="17" t="s">
        <v>62</v>
      </c>
      <c r="AO1" s="18" t="s">
        <v>63</v>
      </c>
      <c r="AP1" t="b">
        <f>IF(ISNA(MATCH(Elig_Confirm,lstYesOnly,0)),TRUE,FALSE)</f>
        <v>1</v>
      </c>
    </row>
    <row r="2" spans="1:42">
      <c r="B2" s="18" t="s">
        <v>64</v>
      </c>
      <c r="C2" t="b">
        <f>vDecForm</f>
        <v>0</v>
      </c>
      <c r="D2">
        <f>IF(FormStarted,COUNTIF(F:F,"=true"),0)</f>
        <v>0</v>
      </c>
      <c r="E2" s="18" t="s">
        <v>65</v>
      </c>
      <c r="F2" t="b" cm="1">
        <f t="array" aca="1" ref="F2" ca="1">NOT(ISNUMBER((SUMPRODUCT(FIND(MID(SP_ServiceNumber,ROW(INDIRECT("1:"&amp;LEN(SP_ServiceNumber))),1),valcharSN)))))</f>
        <v>1</v>
      </c>
      <c r="G2">
        <f>IF(FormStarted,COUNTIF(I:I,"=true"),0)</f>
        <v>0</v>
      </c>
      <c r="H2" s="18" t="s">
        <v>65</v>
      </c>
      <c r="I2" t="b" cm="1">
        <f t="array" aca="1" ref="I2" ca="1">NOT(ISNUMBER((SUMPRODUCT(FIND(MID(SP_FullName,ROW(INDIRECT("1:"&amp;LEN(SP_FullName))),1),valcharName)))))</f>
        <v>1</v>
      </c>
      <c r="J2">
        <f>IF(FormStarted,COUNTIF(L:L,"=true"),0)</f>
        <v>0</v>
      </c>
      <c r="M2">
        <f>IF(FormStarted,COUNTIF(O:O,"=true"),0)</f>
        <v>0</v>
      </c>
      <c r="N2" s="18" t="s">
        <v>66</v>
      </c>
      <c r="O2" t="b">
        <f>NOT(ISNUMBER((SUMPRODUCT(FIND(LEFT(SP_UIN,1),valcharAlpha)))))</f>
        <v>0</v>
      </c>
      <c r="P2">
        <f>IF(FormStarted,COUNTIF(R:R,"=true"),0)</f>
        <v>0</v>
      </c>
      <c r="Q2" s="18" t="s">
        <v>65</v>
      </c>
      <c r="R2" t="b" cm="1">
        <f t="array" aca="1" ref="R2" ca="1">NOT(ISNUMBER((SUMPRODUCT(FIND(MID(SC_FullName,ROW(INDIRECT("1:"&amp;LEN(SC_FullName))),1),valcharName)))))</f>
        <v>1</v>
      </c>
      <c r="S2">
        <f>IF(FormStarted,COUNTIF(U:U,"=true"),0)</f>
        <v>0</v>
      </c>
      <c r="T2" s="18" t="s">
        <v>67</v>
      </c>
      <c r="U2" t="b">
        <f ca="1">IF(SC_DateOfBirth&gt;=TODAY(),TRUE,FALSE)</f>
        <v>0</v>
      </c>
      <c r="V2">
        <f>IF(FormStarted,COUNTIF(X:X,"=true"),0)</f>
        <v>0</v>
      </c>
      <c r="W2" s="18" t="s">
        <v>68</v>
      </c>
      <c r="X2" t="b">
        <f>IF(ISERR(MID(SC_TFC,5,LEN(SC_TFC))*2),TRUE,FALSE)</f>
        <v>1</v>
      </c>
      <c r="Y2">
        <f>IF(FormStarted,COUNTIF(AA:AA,"=true"),0)</f>
        <v>0</v>
      </c>
      <c r="AB2">
        <f>IF(FormStarted,COUNTIF(AD:AD,"=true"),0)</f>
        <v>0</v>
      </c>
      <c r="AC2" s="18" t="s">
        <v>69</v>
      </c>
      <c r="AD2" t="b">
        <f>IF(ISNA(MATCH(SP_NatoRank,lstNATORank,0)),TRUE,FALSE)</f>
        <v>1</v>
      </c>
      <c r="AE2">
        <f>IF(FormStarted,COUNTIF(AG:AG,"=true"),0)</f>
        <v>0</v>
      </c>
      <c r="AF2" s="18" t="s">
        <v>70</v>
      </c>
      <c r="AG2" t="b">
        <f>IF(LEN(TRIM(SP_PermAllowLoc))=0,TRUE,FALSE)</f>
        <v>1</v>
      </c>
      <c r="AH2" t="b">
        <f>SUM(AJ:AJ)&gt;0</f>
        <v>0</v>
      </c>
      <c r="AI2" s="18" t="s">
        <v>71</v>
      </c>
      <c r="AJ2">
        <f>LEN(SP_FullName)</f>
        <v>0</v>
      </c>
      <c r="AK2">
        <f>COUNTIF(AJ12:AJ17,"=0")</f>
        <v>6</v>
      </c>
      <c r="AL2">
        <f>SUM(AJ18:AJ23)</f>
        <v>0</v>
      </c>
      <c r="AM2">
        <f>SUM(AJ24:AJ29)</f>
        <v>0</v>
      </c>
      <c r="AN2" t="b">
        <f>COUNTIF(AP:AP,"=true")=0</f>
        <v>0</v>
      </c>
      <c r="AO2" s="18" t="s">
        <v>72</v>
      </c>
      <c r="AP2" t="b">
        <f>IF(ISNA(MATCH(Priv_Confirm,lstYesOnly,0)),TRUE,FALSE)</f>
        <v>1</v>
      </c>
    </row>
    <row r="3" spans="1:42">
      <c r="B3" s="18" t="s">
        <v>73</v>
      </c>
      <c r="C3" t="b">
        <f ca="1">SUM(vSPName,vServiceNumber,vDob,vChildName,vParentUIN,vAccountNo,vdropdowns,vEmptyFields,vEmail,vRegDate,vProvider1,vP2Error,vP3Error)=0</f>
        <v>0</v>
      </c>
      <c r="E3" s="18" t="s">
        <v>74</v>
      </c>
      <c r="F3" t="b">
        <f>ISNUMBER(FIND("*",SP_ServiceNumber,1))</f>
        <v>0</v>
      </c>
      <c r="N3" s="18" t="s">
        <v>75</v>
      </c>
      <c r="O3" t="b">
        <f ca="1">NOT(ISNUMBER((SUMPRODUCT(FIND(MID(SP_UIN,ROW(INDIRECT("2:"&amp;LEN(SP_UIN)-1)),1),valcharNum)))))</f>
        <v>1</v>
      </c>
      <c r="T3" s="18" t="s">
        <v>76</v>
      </c>
      <c r="U3" t="b">
        <f ca="1">IF(DATEDIF(SC_DateOfBirth,TODAY(),"y")&gt;100,TRUE,FALSE)</f>
        <v>1</v>
      </c>
      <c r="W3" s="18" t="s">
        <v>77</v>
      </c>
      <c r="X3" t="b">
        <f>IF(LEN(SC_TFC)&lt;&gt;13,TRUE,FALSE)</f>
        <v>1</v>
      </c>
      <c r="AC3" s="18" t="s">
        <v>78</v>
      </c>
      <c r="AD3" t="b">
        <f>IF(ISNA(MATCH(SC_IsChildDisabled,lstYN,0)),TRUE,FALSE)</f>
        <v>1</v>
      </c>
      <c r="AF3" s="18" t="s">
        <v>79</v>
      </c>
      <c r="AG3" t="b">
        <f>IF(LEN(TRIM(Dec_Signature))=0,TRUE,FALSE)</f>
        <v>1</v>
      </c>
      <c r="AI3" s="18" t="s">
        <v>80</v>
      </c>
      <c r="AJ3">
        <f>LEN(SP_Service)</f>
        <v>0</v>
      </c>
      <c r="AL3">
        <f ca="1">COUNTIF(AD9:AD13,"=TRUE")+IF(AND(vProvider2&gt;0,AJ18=0),1,0)</f>
        <v>0</v>
      </c>
      <c r="AM3">
        <f ca="1">COUNTIF(AD14:AD19,"=TRUE")+IF(AND(vProvider3&gt;0,AJ24=0),1,0)</f>
        <v>1</v>
      </c>
    </row>
    <row r="4" spans="1:42">
      <c r="N4" s="18" t="s">
        <v>81</v>
      </c>
      <c r="O4" t="b">
        <f>NOT(ISNUMBER((SUMPRODUCT(FIND(RIGHT(SP_UIN,1),valcharAlpha)))))</f>
        <v>0</v>
      </c>
      <c r="AC4" s="18" t="s">
        <v>82</v>
      </c>
      <c r="AD4" t="b">
        <f>IF(ISNA(MATCH(Prov1_Type,lstPT,0)),TRUE,FALSE)</f>
        <v>1</v>
      </c>
      <c r="AI4" s="18" t="s">
        <v>83</v>
      </c>
      <c r="AJ4">
        <f>LEN(SP_NatoRank)</f>
        <v>0</v>
      </c>
    </row>
    <row r="5" spans="1:42">
      <c r="AC5" s="18" t="s">
        <v>84</v>
      </c>
      <c r="AD5" t="b">
        <f>IF(ISNA(MATCH(Prov1_Provision,lstPP,0)),TRUE,FALSE)</f>
        <v>1</v>
      </c>
      <c r="AI5" s="18" t="s">
        <v>85</v>
      </c>
      <c r="AJ5">
        <f>LEN(SP_Email)</f>
        <v>0</v>
      </c>
    </row>
    <row r="6" spans="1:42">
      <c r="AC6" s="18" t="s">
        <v>86</v>
      </c>
      <c r="AD6" t="b">
        <f>IF(ISNA(MATCH(Prov1_Country,lstCountries,0)),TRUE,FALSE)</f>
        <v>1</v>
      </c>
      <c r="AI6" s="18" t="s">
        <v>87</v>
      </c>
      <c r="AJ6">
        <f>LEN(SP_UIN)</f>
        <v>0</v>
      </c>
    </row>
    <row r="7" spans="1:42">
      <c r="AC7" s="18" t="s">
        <v>88</v>
      </c>
      <c r="AD7" t="b">
        <f ca="1">IF(OR(AD6,ISNA(MATCH(Prov1_Region,INDIRECT(Prov1_Country),0))),TRUE,FALSE)</f>
        <v>1</v>
      </c>
      <c r="AI7" s="18" t="s">
        <v>89</v>
      </c>
      <c r="AJ7">
        <f>LEN(SP_PermAllowLoc)</f>
        <v>0</v>
      </c>
    </row>
    <row r="8" spans="1:42">
      <c r="AC8" s="18" t="s">
        <v>90</v>
      </c>
      <c r="AD8" t="b">
        <f ca="1">IF(OR(AD7,ISNA(MATCH(Prov1_LAuthority,INDIRECT(Prov1_Region),0))),TRUE,FALSE)</f>
        <v>1</v>
      </c>
      <c r="AI8" s="18" t="s">
        <v>91</v>
      </c>
      <c r="AJ8">
        <f>LEN(SC_DateOfBirth)</f>
        <v>0</v>
      </c>
    </row>
    <row r="9" spans="1:42">
      <c r="AC9" s="18" t="s">
        <v>92</v>
      </c>
      <c r="AD9" t="b">
        <f>IF(AND(ISNA(MATCH(Prov2_Type,lstPT,0)),vProvider2&gt;0),TRUE,FALSE)</f>
        <v>0</v>
      </c>
      <c r="AI9" s="18" t="s">
        <v>93</v>
      </c>
      <c r="AJ9">
        <f>LEN(SC_FullName)</f>
        <v>0</v>
      </c>
    </row>
    <row r="10" spans="1:42">
      <c r="AC10" s="18" t="s">
        <v>94</v>
      </c>
      <c r="AD10" t="b">
        <f>IF(AND(ISNA(MATCH(Prov2_Provision,lstPP,0)),vProvider2&gt;0),TRUE,FALSE)</f>
        <v>0</v>
      </c>
      <c r="AI10" s="18" t="s">
        <v>95</v>
      </c>
      <c r="AJ10">
        <f>LEN(SC_TFC)</f>
        <v>0</v>
      </c>
    </row>
    <row r="11" spans="1:42">
      <c r="AC11" s="18" t="s">
        <v>96</v>
      </c>
      <c r="AD11" t="b">
        <f>IF(AND(ISNA(MATCH(Prov2_Country,lstCountries,0)),vProvider2&gt;0),TRUE,FALSE)</f>
        <v>0</v>
      </c>
      <c r="AI11" s="18" t="s">
        <v>97</v>
      </c>
      <c r="AJ11">
        <f>LEN(SC_IsChildDisabled)</f>
        <v>0</v>
      </c>
    </row>
    <row r="12" spans="1:42">
      <c r="AC12" s="18" t="s">
        <v>98</v>
      </c>
      <c r="AD12" t="b">
        <f ca="1">IF(AND(vProvider2&gt;0,OR(AD11,ISNA(MATCH(Prov2_Region,INDIRECT(Prov2_Country),0)))),TRUE,FALSE)</f>
        <v>0</v>
      </c>
      <c r="AI12" s="18" t="s">
        <v>99</v>
      </c>
      <c r="AJ12">
        <f>LEN(Prov1_Name)</f>
        <v>0</v>
      </c>
    </row>
    <row r="13" spans="1:42">
      <c r="AC13" s="18" t="s">
        <v>100</v>
      </c>
      <c r="AD13" t="b">
        <f ca="1">IF(AND(vProvider2&gt;0,OR(AD12,ISNA(MATCH(Prov2_LAuthority,INDIRECT(Prov2_Region),0)))),TRUE,FALSE)</f>
        <v>0</v>
      </c>
      <c r="AI13" s="18" t="s">
        <v>101</v>
      </c>
      <c r="AJ13">
        <f>LEN(Prov1_Type)</f>
        <v>0</v>
      </c>
    </row>
    <row r="14" spans="1:42">
      <c r="AC14" s="18" t="s">
        <v>102</v>
      </c>
      <c r="AD14" t="b">
        <f>IF(AND(ISNA(MATCH(Prov3_Type,lstPT,0)),vProvider3&gt;0),TRUE,FALSE)</f>
        <v>0</v>
      </c>
      <c r="AI14" s="18" t="s">
        <v>103</v>
      </c>
      <c r="AJ14">
        <f>LEN(Prov1_Provision)</f>
        <v>0</v>
      </c>
    </row>
    <row r="15" spans="1:42">
      <c r="AC15" s="18" t="s">
        <v>104</v>
      </c>
      <c r="AD15" t="b">
        <f>IF(AND(ISNA(MATCH(Prov3_Provision,lstPP,0)),vProvider3&gt;0),TRUE,FALSE)</f>
        <v>0</v>
      </c>
      <c r="AI15" s="18" t="s">
        <v>105</v>
      </c>
      <c r="AJ15">
        <f>LEN(Prov1_Country)</f>
        <v>0</v>
      </c>
    </row>
    <row r="16" spans="1:42">
      <c r="AC16" s="18" t="s">
        <v>106</v>
      </c>
      <c r="AD16" t="b">
        <f>IF(AND(ISNA(MATCH(Prov3_Country,lstCountries,0)),vProvider3&gt;0),TRUE,FALSE)</f>
        <v>0</v>
      </c>
      <c r="AI16" s="18" t="s">
        <v>107</v>
      </c>
      <c r="AJ16">
        <f>LEN(Prov1_Region)</f>
        <v>0</v>
      </c>
    </row>
    <row r="17" spans="18:36">
      <c r="AC17" s="18" t="s">
        <v>108</v>
      </c>
      <c r="AD17" t="b">
        <f ca="1">IF(AND(vProvider3&gt;0,OR(AD16,ISNA(MATCH(Prov3_Region,INDIRECT(Prov3_Country),0)))),TRUE,FALSE)</f>
        <v>0</v>
      </c>
      <c r="AI17" s="18" t="s">
        <v>109</v>
      </c>
      <c r="AJ17">
        <f>LEN(Prov1_LAuthority)</f>
        <v>0</v>
      </c>
    </row>
    <row r="18" spans="18:36">
      <c r="AC18" s="18" t="s">
        <v>110</v>
      </c>
      <c r="AD18" t="b">
        <f ca="1">IF(AND(vProvider3&gt;0,OR(AD17,ISNA(MATCH(Prov3_LAuthority,INDIRECT(Prov3_Region),0)))),TRUE,FALSE)</f>
        <v>0</v>
      </c>
      <c r="AI18" s="18" t="s">
        <v>111</v>
      </c>
      <c r="AJ18" cm="1">
        <f t="array" ref="AJ18">LEN(Prov2_Name)</f>
        <v>0</v>
      </c>
    </row>
    <row r="19" spans="18:36">
      <c r="AC19" s="18" t="s">
        <v>112</v>
      </c>
      <c r="AD19" t="b">
        <f>IF(ISNA(MATCH(Dec_Confirm,lstYesOnly,0)),TRUE,FALSE)</f>
        <v>1</v>
      </c>
      <c r="AI19" s="18" t="s">
        <v>113</v>
      </c>
      <c r="AJ19" cm="1">
        <f t="array" ref="AJ19">LEN(Prov2_Type)</f>
        <v>0</v>
      </c>
    </row>
    <row r="20" spans="18:36">
      <c r="AI20" s="18" t="s">
        <v>114</v>
      </c>
      <c r="AJ20" cm="1">
        <f t="array" ref="AJ20">LEN(Prov2_Provision)</f>
        <v>0</v>
      </c>
    </row>
    <row r="21" spans="18:36">
      <c r="AI21" s="18" t="s">
        <v>115</v>
      </c>
      <c r="AJ21" cm="1">
        <f t="array" ref="AJ21">LEN(Prov2_Country)</f>
        <v>0</v>
      </c>
    </row>
    <row r="22" spans="18:36">
      <c r="AI22" s="18" t="s">
        <v>116</v>
      </c>
      <c r="AJ22" cm="1">
        <f t="array" ref="AJ22">LEN(Prov2_Region)</f>
        <v>0</v>
      </c>
    </row>
    <row r="23" spans="18:36">
      <c r="AI23" s="18" t="s">
        <v>117</v>
      </c>
      <c r="AJ23" cm="1">
        <f t="array" ref="AJ23">LEN(Prov2_LAuthority)</f>
        <v>0</v>
      </c>
    </row>
    <row r="24" spans="18:36">
      <c r="AI24" s="18" t="s">
        <v>118</v>
      </c>
      <c r="AJ24" cm="1">
        <f t="array" ref="AJ24">LEN(Prov3_Name)</f>
        <v>0</v>
      </c>
    </row>
    <row r="25" spans="18:36">
      <c r="AI25" s="18" t="s">
        <v>119</v>
      </c>
      <c r="AJ25" cm="1">
        <f t="array" ref="AJ25">LEN(Prov3_Type)</f>
        <v>0</v>
      </c>
    </row>
    <row r="26" spans="18:36">
      <c r="AI26" s="18" t="s">
        <v>120</v>
      </c>
      <c r="AJ26" cm="1">
        <f t="array" ref="AJ26">LEN(Prov3_Provision)</f>
        <v>0</v>
      </c>
    </row>
    <row r="27" spans="18:36">
      <c r="AI27" s="18" t="s">
        <v>121</v>
      </c>
      <c r="AJ27" cm="1">
        <f t="array" ref="AJ27">LEN(Prov3_Country)</f>
        <v>0</v>
      </c>
    </row>
    <row r="28" spans="18:36">
      <c r="AI28" s="18" t="s">
        <v>122</v>
      </c>
      <c r="AJ28" cm="1">
        <f t="array" ref="AJ28">LEN(Prov3_Region)</f>
        <v>0</v>
      </c>
    </row>
    <row r="29" spans="18:36">
      <c r="R29" t="str">
        <f>IF(LEN(Prov1_Name),"Prov1_Name",IF(Validation!AD4,"Prov1_Type",IF(Validation!AD5,"SC_TFC",IF(vDisability,"SC_IsChildDisabled",""))))</f>
        <v>Prov1_Type</v>
      </c>
      <c r="AI29" s="18" t="s">
        <v>123</v>
      </c>
      <c r="AJ29" cm="1">
        <f t="array" ref="AJ29">LEN(Prov3_LAuthority)</f>
        <v>0</v>
      </c>
    </row>
    <row r="30" spans="18:36">
      <c r="AI30" s="18" t="s">
        <v>124</v>
      </c>
      <c r="AJ30">
        <f>LEN(Dec_Signature)</f>
        <v>0</v>
      </c>
    </row>
    <row r="31" spans="18:36">
      <c r="AI31" s="18" t="s">
        <v>125</v>
      </c>
      <c r="AJ31">
        <f>LEN(Dec_Date)</f>
        <v>0</v>
      </c>
    </row>
    <row r="32" spans="18:36">
      <c r="AI32" s="18" t="s">
        <v>112</v>
      </c>
      <c r="AJ32">
        <f>LEN(Dec_Confirm)</f>
        <v>0</v>
      </c>
    </row>
  </sheetData>
  <pageMargins left="0.7" right="0.7" top="0.75" bottom="0.75" header="0.3" footer="0.3"/>
  <pageSetup orientation="portrait" r:id="rId1"/>
  <headerFooter>
    <oddFooter xml:space="preserve">&amp;L_x000D_&amp;1#&amp;"Calibri"&amp;9&amp;KCF022B C2 - Restricted use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AJ3"/>
  <sheetViews>
    <sheetView showRowColHeaders="0" workbookViewId="0">
      <selection activeCell="D3" sqref="D3"/>
    </sheetView>
  </sheetViews>
  <sheetFormatPr defaultRowHeight="15"/>
  <cols>
    <col min="1" max="1" width="20.85546875" bestFit="1" customWidth="1"/>
    <col min="2" max="2" width="15.28515625" bestFit="1" customWidth="1"/>
    <col min="3" max="3" width="11.28515625" customWidth="1"/>
    <col min="4" max="4" width="11.140625" customWidth="1"/>
    <col min="5" max="5" width="31.28515625" bestFit="1" customWidth="1"/>
    <col min="6" max="6" width="11.42578125" customWidth="1"/>
    <col min="7" max="7" width="29" bestFit="1" customWidth="1"/>
    <col min="8" max="8" width="19.28515625" bestFit="1" customWidth="1"/>
    <col min="9" max="9" width="12.140625" bestFit="1" customWidth="1"/>
    <col min="10" max="10" width="10.7109375" bestFit="1" customWidth="1"/>
    <col min="11" max="11" width="33.42578125" bestFit="1" customWidth="1"/>
    <col min="12" max="12" width="29.85546875" customWidth="1"/>
    <col min="13" max="14" width="14.5703125" customWidth="1"/>
    <col min="15" max="15" width="16.42578125" bestFit="1" customWidth="1"/>
    <col min="16" max="16" width="14.5703125" customWidth="1"/>
    <col min="17" max="17" width="20.7109375" customWidth="1"/>
    <col min="18" max="30" width="14.5703125" customWidth="1"/>
    <col min="31" max="31" width="60.140625" customWidth="1"/>
    <col min="32" max="32" width="37.5703125" customWidth="1"/>
    <col min="33" max="33" width="13.5703125" customWidth="1"/>
    <col min="34" max="34" width="48.42578125" customWidth="1"/>
    <col min="35" max="35" width="32" customWidth="1"/>
    <col min="36" max="36" width="51.140625" customWidth="1"/>
  </cols>
  <sheetData>
    <row r="1" spans="1:36">
      <c r="A1" s="67" t="s">
        <v>126</v>
      </c>
      <c r="B1" s="67"/>
      <c r="C1" s="67"/>
      <c r="D1" s="67"/>
      <c r="E1" s="67"/>
      <c r="F1" s="67"/>
      <c r="G1" s="67"/>
      <c r="H1" s="67" t="s">
        <v>127</v>
      </c>
      <c r="I1" s="67"/>
      <c r="J1" s="67"/>
      <c r="K1" s="67"/>
      <c r="L1" s="67"/>
      <c r="M1" s="67" t="s">
        <v>128</v>
      </c>
      <c r="N1" s="67"/>
      <c r="O1" s="67"/>
      <c r="P1" s="67"/>
      <c r="Q1" s="67"/>
      <c r="R1" s="67"/>
      <c r="S1" s="67" t="s">
        <v>129</v>
      </c>
      <c r="T1" s="67"/>
      <c r="U1" s="67"/>
      <c r="V1" s="67"/>
      <c r="W1" s="67"/>
      <c r="X1" s="67"/>
      <c r="Y1" s="67" t="s">
        <v>130</v>
      </c>
      <c r="Z1" s="67"/>
      <c r="AA1" s="67"/>
      <c r="AB1" s="67"/>
      <c r="AC1" s="67"/>
      <c r="AD1" s="67"/>
      <c r="AH1" s="12" t="s">
        <v>62</v>
      </c>
    </row>
    <row r="2" spans="1:36" ht="150">
      <c r="A2" s="11" t="s">
        <v>11</v>
      </c>
      <c r="B2" s="11" t="s">
        <v>10</v>
      </c>
      <c r="C2" s="11" t="s">
        <v>12</v>
      </c>
      <c r="D2" s="11" t="s">
        <v>13</v>
      </c>
      <c r="E2" s="11" t="s">
        <v>131</v>
      </c>
      <c r="F2" s="11" t="s">
        <v>132</v>
      </c>
      <c r="G2" s="11" t="s">
        <v>133</v>
      </c>
      <c r="H2" s="11" t="s">
        <v>11</v>
      </c>
      <c r="I2" s="11" t="s">
        <v>21</v>
      </c>
      <c r="J2" s="11" t="s">
        <v>134</v>
      </c>
      <c r="K2" s="11" t="s">
        <v>22</v>
      </c>
      <c r="L2" s="11" t="s">
        <v>135</v>
      </c>
      <c r="M2" s="11" t="s">
        <v>136</v>
      </c>
      <c r="N2" s="11" t="s">
        <v>137</v>
      </c>
      <c r="O2" s="11" t="s">
        <v>138</v>
      </c>
      <c r="P2" s="11" t="s">
        <v>139</v>
      </c>
      <c r="Q2" s="11" t="s">
        <v>140</v>
      </c>
      <c r="R2" s="11" t="s">
        <v>141</v>
      </c>
      <c r="S2" s="11" t="s">
        <v>136</v>
      </c>
      <c r="T2" s="11" t="s">
        <v>137</v>
      </c>
      <c r="U2" s="11" t="s">
        <v>138</v>
      </c>
      <c r="V2" s="11" t="s">
        <v>139</v>
      </c>
      <c r="W2" s="11" t="s">
        <v>140</v>
      </c>
      <c r="X2" s="11" t="s">
        <v>141</v>
      </c>
      <c r="Y2" s="11" t="s">
        <v>136</v>
      </c>
      <c r="Z2" s="11" t="s">
        <v>137</v>
      </c>
      <c r="AA2" s="11" t="s">
        <v>138</v>
      </c>
      <c r="AB2" s="11" t="s">
        <v>139</v>
      </c>
      <c r="AC2" s="11" t="s">
        <v>140</v>
      </c>
      <c r="AD2" s="11" t="s">
        <v>141</v>
      </c>
      <c r="AE2" s="11" t="s">
        <v>142</v>
      </c>
      <c r="AF2" s="11" t="s">
        <v>143</v>
      </c>
      <c r="AG2" s="11" t="s">
        <v>144</v>
      </c>
      <c r="AH2" s="7" t="s">
        <v>145</v>
      </c>
      <c r="AI2" s="11" t="s">
        <v>146</v>
      </c>
      <c r="AJ2" s="11" t="s">
        <v>147</v>
      </c>
    </row>
    <row r="3" spans="1:36">
      <c r="A3" s="9">
        <f>SP_FullName</f>
        <v>0</v>
      </c>
      <c r="B3" s="9">
        <f>SP_ServiceNumber</f>
        <v>0</v>
      </c>
      <c r="C3" s="9">
        <f>SP_Service</f>
        <v>0</v>
      </c>
      <c r="D3" s="9" t="str">
        <f>LEFT(SP_NatoRank,3)</f>
        <v/>
      </c>
      <c r="E3" s="9">
        <f>SP_Email</f>
        <v>0</v>
      </c>
      <c r="F3" s="9">
        <f>SP_UIN</f>
        <v>0</v>
      </c>
      <c r="G3" s="9">
        <f>SP_PermanentAllowanceLocation</f>
        <v>0</v>
      </c>
      <c r="H3" s="9">
        <f>SC_FullName</f>
        <v>0</v>
      </c>
      <c r="I3" s="14">
        <f>SC_DateOfBirth</f>
        <v>0</v>
      </c>
      <c r="J3" s="10">
        <f ca="1">DATEDIF(I3,TODAY(),"y")</f>
        <v>123</v>
      </c>
      <c r="K3" s="13">
        <f>SC_TFC</f>
        <v>0</v>
      </c>
      <c r="L3" s="9">
        <f>SC_IsChildDisabled</f>
        <v>0</v>
      </c>
      <c r="M3" s="9">
        <f>Form!D24</f>
        <v>0</v>
      </c>
      <c r="N3" s="9">
        <f>Form!D26</f>
        <v>0</v>
      </c>
      <c r="O3" s="9">
        <f>Form!D28</f>
        <v>0</v>
      </c>
      <c r="P3" s="9">
        <f>Form!D30</f>
        <v>0</v>
      </c>
      <c r="Q3" s="9">
        <f>Form!D34</f>
        <v>0</v>
      </c>
      <c r="R3" s="9">
        <f>Form!D32</f>
        <v>0</v>
      </c>
      <c r="S3" s="9">
        <f>Form!G24</f>
        <v>0</v>
      </c>
      <c r="T3" s="9">
        <f>Form!G26</f>
        <v>0</v>
      </c>
      <c r="U3" s="9">
        <f>Form!G28</f>
        <v>0</v>
      </c>
      <c r="V3" s="9">
        <f>Form!G30</f>
        <v>0</v>
      </c>
      <c r="W3" s="9">
        <f>Form!G34</f>
        <v>0</v>
      </c>
      <c r="X3" s="9">
        <f>Form!G32</f>
        <v>0</v>
      </c>
      <c r="Y3" s="9">
        <f>Form!J24</f>
        <v>0</v>
      </c>
      <c r="Z3" s="9">
        <f>Form!J26</f>
        <v>0</v>
      </c>
      <c r="AA3" s="9">
        <f>Form!J28</f>
        <v>0</v>
      </c>
      <c r="AB3" s="9">
        <f>Form!J30</f>
        <v>0</v>
      </c>
      <c r="AC3" s="9">
        <f>Form!J34</f>
        <v>0</v>
      </c>
      <c r="AD3" s="9">
        <f>Form!J32</f>
        <v>0</v>
      </c>
      <c r="AE3" s="24">
        <f>Dec_Signature</f>
        <v>0</v>
      </c>
      <c r="AF3" s="14">
        <f>Dec_Date</f>
        <v>0</v>
      </c>
      <c r="AG3" s="9"/>
      <c r="AH3" s="9">
        <f>Dec_Confirm</f>
        <v>0</v>
      </c>
      <c r="AI3">
        <f>Elig_Confirm</f>
        <v>0</v>
      </c>
      <c r="AJ3">
        <f>Priv_Confirm</f>
        <v>0</v>
      </c>
    </row>
  </sheetData>
  <sheetProtection password="C042" sheet="1" objects="1" scenarios="1"/>
  <mergeCells count="5">
    <mergeCell ref="A1:G1"/>
    <mergeCell ref="H1:L1"/>
    <mergeCell ref="M1:R1"/>
    <mergeCell ref="Y1:AD1"/>
    <mergeCell ref="S1:X1"/>
  </mergeCells>
  <pageMargins left="0.7" right="0.7" top="0.75" bottom="0.75" header="0.3" footer="0.3"/>
  <pageSetup paperSize="9" orientation="portrait" r:id="rId1"/>
  <headerFooter>
    <oddFooter xml:space="preserve">&amp;L_x000D_&amp;1#&amp;"Calibri"&amp;9&amp;KCF022B C2 - Restricted use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
  <dimension ref="A1:O53"/>
  <sheetViews>
    <sheetView workbookViewId="0">
      <selection activeCell="L3" sqref="L3"/>
    </sheetView>
  </sheetViews>
  <sheetFormatPr defaultRowHeight="15"/>
  <cols>
    <col min="2" max="2" width="54.85546875" bestFit="1" customWidth="1"/>
    <col min="3" max="3" width="58.5703125" customWidth="1"/>
    <col min="4" max="4" width="2.7109375" customWidth="1"/>
    <col min="5" max="5" width="25.28515625" customWidth="1"/>
    <col min="6" max="6" width="23.7109375" customWidth="1"/>
    <col min="7" max="7" width="2.7109375" customWidth="1"/>
    <col min="8" max="8" width="34" bestFit="1" customWidth="1"/>
    <col min="9" max="9" width="16.5703125" bestFit="1" customWidth="1"/>
    <col min="12" max="12" width="14.28515625" bestFit="1" customWidth="1"/>
    <col min="13" max="13" width="2.7109375" customWidth="1"/>
    <col min="14" max="14" width="28.28515625" bestFit="1" customWidth="1"/>
    <col min="15" max="15" width="89.42578125" customWidth="1"/>
  </cols>
  <sheetData>
    <row r="1" spans="1:15">
      <c r="A1" s="1" t="s">
        <v>148</v>
      </c>
      <c r="B1" s="1" t="s">
        <v>149</v>
      </c>
      <c r="E1" s="1" t="s">
        <v>150</v>
      </c>
      <c r="F1" s="1" t="s">
        <v>151</v>
      </c>
      <c r="H1" s="1" t="s">
        <v>152</v>
      </c>
      <c r="I1" s="1" t="s">
        <v>153</v>
      </c>
      <c r="J1" s="1" t="s">
        <v>154</v>
      </c>
      <c r="K1" s="1" t="s">
        <v>155</v>
      </c>
      <c r="L1" s="1" t="s">
        <v>12</v>
      </c>
      <c r="N1" s="25" t="s">
        <v>156</v>
      </c>
      <c r="O1" s="1" t="s">
        <v>157</v>
      </c>
    </row>
    <row r="2" spans="1:15">
      <c r="A2" t="s">
        <v>158</v>
      </c>
      <c r="B2" t="s">
        <v>159</v>
      </c>
      <c r="C2" t="str">
        <f>CONCATENATE(A2, " - ", B2)</f>
        <v>OR2 - (Able Rate, Private, Air Specialist)</v>
      </c>
      <c r="E2" t="s">
        <v>160</v>
      </c>
      <c r="F2" t="s">
        <v>161</v>
      </c>
      <c r="H2" t="s">
        <v>162</v>
      </c>
      <c r="I2" t="s">
        <v>153</v>
      </c>
      <c r="J2" t="s">
        <v>154</v>
      </c>
      <c r="K2" t="s">
        <v>155</v>
      </c>
      <c r="L2" t="s">
        <v>163</v>
      </c>
      <c r="N2" s="1" t="s">
        <v>164</v>
      </c>
      <c r="O2" t="str">
        <f>IF(NOT(vDecComplete),"#Declaration!"&amp;O23,"#Form!"&amp;IF(O26&lt;&gt;"",O26,IF(O29&lt;&gt;"",O29,IF(O32&lt;&gt;"",O32,IF(O35&lt;&gt;"",O35,IF(O38&lt;&gt;"",O38,IF(O41&lt;&gt;"",O41,"SP_ServiceNumber")))))))</f>
        <v>#Declaration!Elig_Confirm</v>
      </c>
    </row>
    <row r="3" spans="1:15">
      <c r="A3" t="s">
        <v>165</v>
      </c>
      <c r="B3" t="s">
        <v>166</v>
      </c>
      <c r="C3" t="str">
        <f t="shared" ref="C3:C31" si="0">CONCATENATE(A3, " - ", B3)</f>
        <v>OR3 - (*, Lance Coporal, Lance Corporal)</v>
      </c>
      <c r="E3" t="s">
        <v>167</v>
      </c>
      <c r="F3" t="s">
        <v>168</v>
      </c>
      <c r="H3" t="s">
        <v>169</v>
      </c>
      <c r="L3" t="s">
        <v>170</v>
      </c>
      <c r="N3" s="1" t="s">
        <v>171</v>
      </c>
      <c r="O3" s="1" t="s">
        <v>172</v>
      </c>
    </row>
    <row r="4" spans="1:15">
      <c r="A4" t="s">
        <v>173</v>
      </c>
      <c r="B4" t="s">
        <v>174</v>
      </c>
      <c r="C4" t="str">
        <f t="shared" si="0"/>
        <v>OR4 - (Leading Hand, Corporal, Corporal)</v>
      </c>
      <c r="E4" t="s">
        <v>175</v>
      </c>
      <c r="F4" t="s">
        <v>176</v>
      </c>
      <c r="H4" t="s">
        <v>177</v>
      </c>
      <c r="L4" t="s">
        <v>178</v>
      </c>
      <c r="N4" s="1"/>
    </row>
    <row r="5" spans="1:15">
      <c r="A5" t="s">
        <v>179</v>
      </c>
      <c r="B5" t="s">
        <v>180</v>
      </c>
      <c r="C5" t="str">
        <f t="shared" si="0"/>
        <v>OR6 - (Petty Officer, Sergeant, Sergeant)</v>
      </c>
      <c r="E5" t="s">
        <v>181</v>
      </c>
      <c r="F5" t="s">
        <v>182</v>
      </c>
      <c r="H5" t="s">
        <v>183</v>
      </c>
      <c r="N5" s="68" t="s">
        <v>184</v>
      </c>
      <c r="O5" s="68"/>
    </row>
    <row r="6" spans="1:15">
      <c r="A6" t="s">
        <v>185</v>
      </c>
      <c r="B6" t="s">
        <v>186</v>
      </c>
      <c r="C6" t="str">
        <f t="shared" si="0"/>
        <v>OR7 - (Chief Petty Officer, Staff Sergeant, Flight Sergeant)</v>
      </c>
      <c r="E6" t="s">
        <v>187</v>
      </c>
      <c r="F6" t="s">
        <v>188</v>
      </c>
      <c r="H6" t="s">
        <v>189</v>
      </c>
      <c r="I6" s="1" t="s">
        <v>190</v>
      </c>
      <c r="N6" s="1" t="s">
        <v>10</v>
      </c>
      <c r="O6" t="s">
        <v>191</v>
      </c>
    </row>
    <row r="7" spans="1:15">
      <c r="A7" t="s">
        <v>192</v>
      </c>
      <c r="B7" t="s">
        <v>193</v>
      </c>
      <c r="C7" t="str">
        <f t="shared" si="0"/>
        <v>OR8 - (Warrant Officer 2, Warrant Officer Class 2, *)</v>
      </c>
      <c r="E7" t="s">
        <v>194</v>
      </c>
      <c r="F7" t="s">
        <v>195</v>
      </c>
      <c r="H7" t="s">
        <v>196</v>
      </c>
      <c r="I7" t="s">
        <v>197</v>
      </c>
      <c r="N7" s="1" t="s">
        <v>198</v>
      </c>
      <c r="O7" t="s">
        <v>199</v>
      </c>
    </row>
    <row r="8" spans="1:15">
      <c r="A8" t="s">
        <v>200</v>
      </c>
      <c r="B8" t="s">
        <v>201</v>
      </c>
      <c r="C8" t="str">
        <f t="shared" si="0"/>
        <v>OR9 - (Warrant Officer 1, Warrant Officer Class 1, Warrant Officer)</v>
      </c>
      <c r="H8" t="s">
        <v>202</v>
      </c>
      <c r="I8" t="s">
        <v>203</v>
      </c>
      <c r="N8" s="1" t="s">
        <v>204</v>
      </c>
      <c r="O8" t="s">
        <v>205</v>
      </c>
    </row>
    <row r="9" spans="1:15">
      <c r="A9" t="s">
        <v>206</v>
      </c>
      <c r="B9" t="s">
        <v>207</v>
      </c>
      <c r="C9" t="str">
        <f t="shared" si="0"/>
        <v>OF1 - (Midshipman, Second Lieutenant, Pilot Officer)</v>
      </c>
      <c r="E9" s="1" t="s">
        <v>208</v>
      </c>
      <c r="F9" s="1" t="s">
        <v>209</v>
      </c>
      <c r="H9" t="s">
        <v>210</v>
      </c>
      <c r="N9" s="1" t="s">
        <v>211</v>
      </c>
      <c r="O9">
        <v>1234567890</v>
      </c>
    </row>
    <row r="10" spans="1:15">
      <c r="A10" t="s">
        <v>206</v>
      </c>
      <c r="B10" t="s">
        <v>212</v>
      </c>
      <c r="C10" t="str">
        <f t="shared" si="0"/>
        <v>OF1 - (Sub Lieutenant, Lieutenant, Flying Officer)</v>
      </c>
      <c r="E10" t="s">
        <v>213</v>
      </c>
      <c r="F10" t="s">
        <v>214</v>
      </c>
      <c r="H10" t="s">
        <v>215</v>
      </c>
      <c r="O10" t="str">
        <f ca="1">"Mailto:" &amp;O12 &amp; "?Subject=" &amp;O13&amp;"&amp;Body=" &amp;O14</f>
        <v>Mailto:DBS-JPAC-WAChildcare-Mailbox@dbspv.mod.uk?Subject=20230104-WAC Registration from &amp;Body=Please find attached my Wraparound Childcare Registration form, My details are:%0D%0A%0D%0AService Number:%09</v>
      </c>
    </row>
    <row r="11" spans="1:15">
      <c r="A11" t="s">
        <v>216</v>
      </c>
      <c r="B11" t="s">
        <v>217</v>
      </c>
      <c r="C11" t="str">
        <f t="shared" si="0"/>
        <v>OF2 - (Lieutenant, Captain, Flight Lieutenant)</v>
      </c>
      <c r="E11" t="s">
        <v>218</v>
      </c>
      <c r="F11" t="s">
        <v>219</v>
      </c>
      <c r="H11" t="s">
        <v>220</v>
      </c>
      <c r="O11" s="1" t="s">
        <v>221</v>
      </c>
    </row>
    <row r="12" spans="1:15">
      <c r="A12" t="s">
        <v>222</v>
      </c>
      <c r="B12" t="s">
        <v>223</v>
      </c>
      <c r="C12" t="str">
        <f t="shared" si="0"/>
        <v>OF3 - (Lieutenant Commander, Major, Squadron Leader)</v>
      </c>
      <c r="E12" t="s">
        <v>224</v>
      </c>
      <c r="F12" t="s">
        <v>225</v>
      </c>
      <c r="O12" s="22" t="s">
        <v>226</v>
      </c>
    </row>
    <row r="13" spans="1:15">
      <c r="A13" t="s">
        <v>227</v>
      </c>
      <c r="B13" t="s">
        <v>228</v>
      </c>
      <c r="C13" t="str">
        <f t="shared" si="0"/>
        <v>OF4 - (Commander, Lieutenant Colonel, Wing Commader)</v>
      </c>
      <c r="E13" t="s">
        <v>229</v>
      </c>
      <c r="F13" t="s">
        <v>230</v>
      </c>
      <c r="H13" s="1" t="s">
        <v>31</v>
      </c>
      <c r="O13" s="21" t="str">
        <f ca="1">TEXT(TODAY(),"YYYYMMDD") &amp; "-WAC Registration from " &amp;Dec_Signature</f>
        <v xml:space="preserve">20230104-WAC Registration from </v>
      </c>
    </row>
    <row r="14" spans="1:15" ht="30">
      <c r="A14" t="s">
        <v>231</v>
      </c>
      <c r="B14" t="s">
        <v>232</v>
      </c>
      <c r="C14" t="str">
        <f t="shared" si="0"/>
        <v>OF5 - (Captain, Colonel, Group Captain)</v>
      </c>
      <c r="E14" t="s">
        <v>233</v>
      </c>
      <c r="F14" t="s">
        <v>234</v>
      </c>
      <c r="H14" t="s">
        <v>235</v>
      </c>
      <c r="O14" s="23" t="str">
        <f>"Please find attached my Wraparound Childcare Registration form, My details are:%0D%0A%0D%0A" &amp;"Service Number:%09" &amp; SP_ServiceNumber</f>
        <v>Please find attached my Wraparound Childcare Registration form, My details are:%0D%0A%0D%0AService Number:%09</v>
      </c>
    </row>
    <row r="15" spans="1:15">
      <c r="A15" t="s">
        <v>236</v>
      </c>
      <c r="B15" t="s">
        <v>237</v>
      </c>
      <c r="C15" t="str">
        <f t="shared" si="0"/>
        <v>OF6 - (Commodore, Brigadier, Air Commodore)</v>
      </c>
      <c r="E15" t="s">
        <v>238</v>
      </c>
      <c r="F15" t="s">
        <v>239</v>
      </c>
      <c r="H15" t="s">
        <v>240</v>
      </c>
    </row>
    <row r="16" spans="1:15">
      <c r="A16" t="s">
        <v>241</v>
      </c>
      <c r="B16" t="s">
        <v>242</v>
      </c>
      <c r="C16" t="str">
        <f t="shared" si="0"/>
        <v>OF7 - (Rear Admiral, Major General, Air Vice-Marshal)</v>
      </c>
      <c r="E16" t="s">
        <v>243</v>
      </c>
      <c r="F16" t="s">
        <v>244</v>
      </c>
      <c r="O16" s="1" t="s">
        <v>245</v>
      </c>
    </row>
    <row r="17" spans="1:15" ht="105">
      <c r="A17" t="s">
        <v>246</v>
      </c>
      <c r="B17" t="s">
        <v>247</v>
      </c>
      <c r="C17" t="str">
        <f t="shared" si="0"/>
        <v>OF8 - (Vice Admiral, Lieutenant General, Air Marshal)</v>
      </c>
      <c r="E17" t="s">
        <v>248</v>
      </c>
      <c r="F17" t="s">
        <v>249</v>
      </c>
      <c r="H17" s="1" t="s">
        <v>32</v>
      </c>
      <c r="O17" s="23" t="s">
        <v>250</v>
      </c>
    </row>
    <row r="18" spans="1:15">
      <c r="A18" t="s">
        <v>251</v>
      </c>
      <c r="B18" t="s">
        <v>252</v>
      </c>
      <c r="C18" t="str">
        <f t="shared" si="0"/>
        <v>OF9 - (Admiral, General, Air Chief Marshal)</v>
      </c>
      <c r="E18" t="s">
        <v>253</v>
      </c>
      <c r="F18" t="s">
        <v>254</v>
      </c>
      <c r="H18" t="s">
        <v>255</v>
      </c>
    </row>
    <row r="19" spans="1:15">
      <c r="C19" t="str">
        <f t="shared" si="0"/>
        <v xml:space="preserve"> - </v>
      </c>
      <c r="E19" t="s">
        <v>256</v>
      </c>
      <c r="F19" t="s">
        <v>257</v>
      </c>
      <c r="H19" t="s">
        <v>258</v>
      </c>
      <c r="O19" s="1" t="s">
        <v>259</v>
      </c>
    </row>
    <row r="20" spans="1:15">
      <c r="C20" t="str">
        <f t="shared" si="0"/>
        <v xml:space="preserve"> - </v>
      </c>
      <c r="E20" t="s">
        <v>260</v>
      </c>
      <c r="F20" t="s">
        <v>261</v>
      </c>
      <c r="H20" t="s">
        <v>262</v>
      </c>
      <c r="O20" s="21" t="str">
        <f ca="1">IF(NOT(vOverall), "Please complete ","") &amp; IF(NOT(vDecComplete),"the Declaration","")&amp; IF(AND(NOT(vDecComplete),NOT(vFormComplete)), " and ",IF(vFormComplete,".","")) &amp; IF(NOT(vFormComplete), "the Form.","") &amp; CHAR(10) &amp; CHAR(10) &amp; "For full details click 'User Guide' below." &amp; CHAR(10) &amp; CHAR(10) &amp; "Click red button to go to first missing/invalid field."</f>
        <v>Please complete the Declaration and the Form.
For full details click 'User Guide' below.
Click red button to go to first missing/invalid field.</v>
      </c>
    </row>
    <row r="21" spans="1:15">
      <c r="C21" t="str">
        <f t="shared" si="0"/>
        <v xml:space="preserve"> - </v>
      </c>
      <c r="F21" t="s">
        <v>263</v>
      </c>
    </row>
    <row r="22" spans="1:15">
      <c r="C22" t="str">
        <f t="shared" si="0"/>
        <v xml:space="preserve"> - </v>
      </c>
      <c r="F22" t="s">
        <v>264</v>
      </c>
      <c r="O22" s="1" t="s">
        <v>265</v>
      </c>
    </row>
    <row r="23" spans="1:15">
      <c r="C23" t="str">
        <f t="shared" si="0"/>
        <v xml:space="preserve"> - </v>
      </c>
      <c r="F23" t="s">
        <v>266</v>
      </c>
      <c r="O23" s="21" t="str">
        <f>IF(Validation!AP1,"Elig_Confirm","Priv_Confirm")</f>
        <v>Elig_Confirm</v>
      </c>
    </row>
    <row r="24" spans="1:15">
      <c r="C24" t="str">
        <f t="shared" si="0"/>
        <v xml:space="preserve"> - </v>
      </c>
      <c r="F24" t="s">
        <v>267</v>
      </c>
    </row>
    <row r="25" spans="1:15">
      <c r="C25" t="str">
        <f t="shared" si="0"/>
        <v xml:space="preserve"> - </v>
      </c>
      <c r="F25" t="s">
        <v>268</v>
      </c>
      <c r="O25" s="1" t="s">
        <v>269</v>
      </c>
    </row>
    <row r="26" spans="1:15">
      <c r="C26" t="str">
        <f t="shared" si="0"/>
        <v xml:space="preserve"> - </v>
      </c>
      <c r="F26" t="s">
        <v>270</v>
      </c>
      <c r="O26" s="21" t="str">
        <f>IF(vServiceNumber&gt;0,"SP_ServiceNumber",IF(vSPName&gt;0,"SP_FullName",IF(vService,"SP_Service",IF(vRank,"SP_NatoRank",IF(vEmail&gt;0,"SP_Email",IF(OR(vParentUIN&gt;0,Validation!AG1),"SP_UIN",IF(Validation!AG2,"SP_PermAllowLoc","")))))))</f>
        <v>SP_Service</v>
      </c>
    </row>
    <row r="27" spans="1:15">
      <c r="C27" t="str">
        <f t="shared" si="0"/>
        <v xml:space="preserve"> - </v>
      </c>
      <c r="F27" t="s">
        <v>271</v>
      </c>
    </row>
    <row r="28" spans="1:15">
      <c r="C28" t="str">
        <f t="shared" si="0"/>
        <v xml:space="preserve"> - </v>
      </c>
      <c r="F28" t="s">
        <v>272</v>
      </c>
      <c r="O28" s="1" t="s">
        <v>273</v>
      </c>
    </row>
    <row r="29" spans="1:15">
      <c r="C29" t="str">
        <f t="shared" si="0"/>
        <v xml:space="preserve"> - </v>
      </c>
      <c r="O29" s="21" t="str">
        <f ca="1">IF(COUNTIF(Validation!U:U,TRUE)&gt;0,"SC_DateOfBirth",IF(COUNTIF(Validation!R:R,TRUE)&gt;0,"SC_FullName",IF(COUNTIF(Validation!X:X,TRUE)&gt;0,"SC_TFC",IF(vDisability,"SC_IsChildDisabled",""))))</f>
        <v>SC_DateOfBirth</v>
      </c>
    </row>
    <row r="30" spans="1:15">
      <c r="C30" t="str">
        <f t="shared" si="0"/>
        <v xml:space="preserve"> - </v>
      </c>
      <c r="E30" s="1" t="s">
        <v>274</v>
      </c>
      <c r="F30" s="1" t="s">
        <v>275</v>
      </c>
    </row>
    <row r="31" spans="1:15">
      <c r="C31" t="str">
        <f t="shared" si="0"/>
        <v xml:space="preserve"> - </v>
      </c>
      <c r="E31" t="s">
        <v>276</v>
      </c>
      <c r="F31" t="s">
        <v>277</v>
      </c>
      <c r="O31" s="1" t="s">
        <v>278</v>
      </c>
    </row>
    <row r="32" spans="1:15">
      <c r="E32" t="s">
        <v>279</v>
      </c>
      <c r="F32" t="s">
        <v>280</v>
      </c>
      <c r="O32" s="21" t="str">
        <f>IF(LEN(Prov1_Name)=0,"Prov1_Name",IF(Validation!AD4,"Prov1_Type",IF(Validation!AD5,"Prov1_Provision",IF(Validation!AD11,"Prov1_Country",IF(Validation!AD12,"Prov1_Region",IF(Validation!AD13,"Prov1_LAuthority",""))))))</f>
        <v>Prov1_Name</v>
      </c>
    </row>
    <row r="33" spans="2:15">
      <c r="E33" t="s">
        <v>281</v>
      </c>
      <c r="F33" t="s">
        <v>282</v>
      </c>
    </row>
    <row r="34" spans="2:15">
      <c r="E34" t="s">
        <v>283</v>
      </c>
      <c r="F34" t="s">
        <v>284</v>
      </c>
      <c r="O34" s="1" t="s">
        <v>285</v>
      </c>
    </row>
    <row r="35" spans="2:15">
      <c r="B35" t="s">
        <v>286</v>
      </c>
      <c r="C35" s="8"/>
      <c r="F35" t="s">
        <v>287</v>
      </c>
      <c r="O35" s="21" t="str">
        <f>IF(vProvider2&gt;0,IF(LEN(Prov2_Name)=0,"Prov2_Name",IF(Validation!AD7,"Prov2_Type",IF(Validation!AD8,"Prov2_Provision",IF(Validation!AD14,"Prov2_Country",IF(Validation!AD15,"Prov2_Region",IF(Validation!AD16,"Prov2_LAuthority","")))))),"")</f>
        <v/>
      </c>
    </row>
    <row r="37" spans="2:15">
      <c r="E37" s="1" t="s">
        <v>288</v>
      </c>
      <c r="F37" s="1" t="s">
        <v>289</v>
      </c>
      <c r="O37" s="1" t="s">
        <v>290</v>
      </c>
    </row>
    <row r="38" spans="2:15">
      <c r="E38" t="s">
        <v>291</v>
      </c>
      <c r="F38" t="s">
        <v>292</v>
      </c>
      <c r="O38" s="21" t="str">
        <f>IF(vProvider3&gt;0,IF(LEN(Prov3_Name)=0,"Prov3_Name",IF(Validation!AD10,"Prov3_Type",IF(Validation!AD11,"Prov3_Provision",IF(Validation!AD17,"Prov3_Country",IF(Validation!AD18,"Prov3_Region",IF(Validation!AD19,"Prov3_LAuthority","")))))),"")</f>
        <v/>
      </c>
    </row>
    <row r="39" spans="2:15">
      <c r="E39" t="s">
        <v>293</v>
      </c>
      <c r="F39" t="s">
        <v>294</v>
      </c>
    </row>
    <row r="40" spans="2:15">
      <c r="E40" t="s">
        <v>295</v>
      </c>
      <c r="F40" t="s">
        <v>296</v>
      </c>
      <c r="O40" s="1" t="s">
        <v>297</v>
      </c>
    </row>
    <row r="41" spans="2:15">
      <c r="E41" t="s">
        <v>298</v>
      </c>
      <c r="F41" t="s">
        <v>299</v>
      </c>
      <c r="O41" s="21" t="str">
        <f>IF(Validation!AG3,"Dec_Signature",IF(Validation!AA1,"Dec_Date",IF(Validation!AD19,"Dec_Confirm","")))</f>
        <v>Dec_Signature</v>
      </c>
    </row>
    <row r="42" spans="2:15">
      <c r="E42" t="s">
        <v>300</v>
      </c>
      <c r="F42" t="s">
        <v>301</v>
      </c>
    </row>
    <row r="43" spans="2:15">
      <c r="E43" t="s">
        <v>302</v>
      </c>
      <c r="F43" t="s">
        <v>303</v>
      </c>
    </row>
    <row r="44" spans="2:15">
      <c r="E44" t="s">
        <v>304</v>
      </c>
      <c r="F44" t="s">
        <v>305</v>
      </c>
    </row>
    <row r="45" spans="2:15">
      <c r="E45" t="s">
        <v>306</v>
      </c>
    </row>
    <row r="46" spans="2:15">
      <c r="E46" t="s">
        <v>307</v>
      </c>
    </row>
    <row r="48" spans="2:15">
      <c r="E48" s="1" t="s">
        <v>308</v>
      </c>
      <c r="F48" s="1" t="s">
        <v>309</v>
      </c>
    </row>
    <row r="49" spans="5:6">
      <c r="E49" t="s">
        <v>310</v>
      </c>
      <c r="F49" t="s">
        <v>311</v>
      </c>
    </row>
    <row r="50" spans="5:6">
      <c r="E50" t="s">
        <v>312</v>
      </c>
      <c r="F50" t="s">
        <v>313</v>
      </c>
    </row>
    <row r="51" spans="5:6">
      <c r="E51" t="s">
        <v>314</v>
      </c>
      <c r="F51" t="s">
        <v>315</v>
      </c>
    </row>
    <row r="52" spans="5:6">
      <c r="E52" t="s">
        <v>316</v>
      </c>
      <c r="F52" t="s">
        <v>317</v>
      </c>
    </row>
    <row r="53" spans="5:6">
      <c r="E53" t="s">
        <v>318</v>
      </c>
    </row>
  </sheetData>
  <mergeCells count="1">
    <mergeCell ref="N5:O5"/>
  </mergeCells>
  <hyperlinks>
    <hyperlink ref="O12" r:id="rId1" xr:uid="{00000000-0004-0000-0400-000000000000}"/>
  </hyperlinks>
  <pageMargins left="0.7" right="0.7" top="0.75" bottom="0.75" header="0.3" footer="0.3"/>
  <pageSetup paperSize="9" orientation="portrait" r:id="rId2"/>
  <headerFooter>
    <oddFooter xml:space="preserve">&amp;L_x000D_&amp;1#&amp;"Calibri"&amp;9&amp;KCF022B C2 - Restricted use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9251560-1951-4e63-8759-efbaa5120db0" xsi:nil="true"/>
    <lcf76f155ced4ddcb4097134ff3c332f xmlns="a15eca4f-4567-4cdc-99ca-b7f58d03f46c">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5D787EBC4A4ED74D98984C610269363C" ma:contentTypeVersion="8" ma:contentTypeDescription="Create a new document." ma:contentTypeScope="" ma:versionID="d5bfef94326d117689caf1511cee61a8">
  <xsd:schema xmlns:xsd="http://www.w3.org/2001/XMLSchema" xmlns:xs="http://www.w3.org/2001/XMLSchema" xmlns:p="http://schemas.microsoft.com/office/2006/metadata/properties" xmlns:ns2="a15eca4f-4567-4cdc-99ca-b7f58d03f46c" xmlns:ns3="59251560-1951-4e63-8759-efbaa5120db0" targetNamespace="http://schemas.microsoft.com/office/2006/metadata/properties" ma:root="true" ma:fieldsID="76197f784136168c124c7e98e0520263" ns2:_="" ns3:_="">
    <xsd:import namespace="a15eca4f-4567-4cdc-99ca-b7f58d03f46c"/>
    <xsd:import namespace="59251560-1951-4e63-8759-efbaa5120db0"/>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5eca4f-4567-4cdc-99ca-b7f58d03f4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000e2059-5ee7-47e9-8d7c-e5c5b9f97e02"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9251560-1951-4e63-8759-efbaa5120db0"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d7c8ffe2-de62-42a5-88ae-87288b037198}" ma:internalName="TaxCatchAll" ma:showField="CatchAllData" ma:web="59251560-1951-4e63-8759-efbaa5120db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923519-95E8-4DB5-84BD-E0286E1D7376}"/>
</file>

<file path=customXml/itemProps2.xml><?xml version="1.0" encoding="utf-8"?>
<ds:datastoreItem xmlns:ds="http://schemas.openxmlformats.org/officeDocument/2006/customXml" ds:itemID="{3B368194-6CFA-477A-86DA-2A74BABDCC0C}"/>
</file>

<file path=customXml/itemProps3.xml><?xml version="1.0" encoding="utf-8"?>
<ds:datastoreItem xmlns:ds="http://schemas.openxmlformats.org/officeDocument/2006/customXml" ds:itemID="{CE249A3A-D517-4AA6-A5F4-C40CBD5D0BC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Registration for WAC - Wraparound Childcare: JPAF028</dc:title>
  <dc:subject/>
  <dc:creator>wilkinsonr553</dc:creator>
  <cp:keywords/>
  <dc:description/>
  <cp:lastModifiedBy>WARWICK BREWER Julie</cp:lastModifiedBy>
  <cp:revision/>
  <dcterms:created xsi:type="dcterms:W3CDTF">2022-09-05T12:03:33Z</dcterms:created>
  <dcterms:modified xsi:type="dcterms:W3CDTF">2023-01-04T13:42:23Z</dcterms:modified>
  <cp:category/>
  <cp:contentStatus>Current</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8a60473-494b-4586-a1bb-b0e663054676_Enabled">
    <vt:lpwstr>true</vt:lpwstr>
  </property>
  <property fmtid="{D5CDD505-2E9C-101B-9397-08002B2CF9AE}" pid="3" name="MSIP_Label_d8a60473-494b-4586-a1bb-b0e663054676_SetDate">
    <vt:lpwstr>2022-09-05T13:57:35Z</vt:lpwstr>
  </property>
  <property fmtid="{D5CDD505-2E9C-101B-9397-08002B2CF9AE}" pid="4" name="MSIP_Label_d8a60473-494b-4586-a1bb-b0e663054676_Method">
    <vt:lpwstr>Privileged</vt:lpwstr>
  </property>
  <property fmtid="{D5CDD505-2E9C-101B-9397-08002B2CF9AE}" pid="5" name="MSIP_Label_d8a60473-494b-4586-a1bb-b0e663054676_Name">
    <vt:lpwstr>MOD-1-O-‘UNMARKED’</vt:lpwstr>
  </property>
  <property fmtid="{D5CDD505-2E9C-101B-9397-08002B2CF9AE}" pid="6" name="MSIP_Label_d8a60473-494b-4586-a1bb-b0e663054676_SiteId">
    <vt:lpwstr>be7760ed-5953-484b-ae95-d0a16dfa09e5</vt:lpwstr>
  </property>
  <property fmtid="{D5CDD505-2E9C-101B-9397-08002B2CF9AE}" pid="7" name="MSIP_Label_d8a60473-494b-4586-a1bb-b0e663054676_ActionId">
    <vt:lpwstr>0ed539a6-d68a-4b83-9b24-7eeabf161408</vt:lpwstr>
  </property>
  <property fmtid="{D5CDD505-2E9C-101B-9397-08002B2CF9AE}" pid="8" name="MSIP_Label_d8a60473-494b-4586-a1bb-b0e663054676_ContentBits">
    <vt:lpwstr>0</vt:lpwstr>
  </property>
  <property fmtid="{D5CDD505-2E9C-101B-9397-08002B2CF9AE}" pid="10" name="_NewReviewCycle">
    <vt:lpwstr/>
  </property>
  <property fmtid="{D5CDD505-2E9C-101B-9397-08002B2CF9AE}" pid="11" name="Subject Category">
    <vt:lpwstr>397;#Defence Business Services|ed90979b-54af-4651-839a-6f9d220282e8</vt:lpwstr>
  </property>
  <property fmtid="{D5CDD505-2E9C-101B-9397-08002B2CF9AE}" pid="12" name="TaxKeyword">
    <vt:lpwstr/>
  </property>
  <property fmtid="{D5CDD505-2E9C-101B-9397-08002B2CF9AE}" pid="13" name="_dlc_policyId">
    <vt:lpwstr>0x010100D9D675D6CDED02438DC7CFF78D2F29E401|2137034394</vt:lpwstr>
  </property>
  <property fmtid="{D5CDD505-2E9C-101B-9397-08002B2CF9AE}" pid="14" name="MediaServiceImageTags">
    <vt:lpwstr/>
  </property>
  <property fmtid="{D5CDD505-2E9C-101B-9397-08002B2CF9AE}" pid="15" name="ContentTypeId">
    <vt:lpwstr>0x0101005D787EBC4A4ED74D98984C610269363C</vt:lpwstr>
  </property>
  <property fmtid="{D5CDD505-2E9C-101B-9397-08002B2CF9AE}" pid="16" name="fileplanid">
    <vt:lpwstr>646;#04 Deliver the Unit's objectives|954cf193-6423-4137-9b07-8b4f402d8d43</vt:lpwstr>
  </property>
  <property fmtid="{D5CDD505-2E9C-101B-9397-08002B2CF9AE}" pid="17" name="Business Owner">
    <vt:lpwstr>14448;#DBS AFV|1a5e049b-7108-4db6-af38-38f00c7c2034</vt:lpwstr>
  </property>
  <property fmtid="{D5CDD505-2E9C-101B-9397-08002B2CF9AE}" pid="18" name="Subject Keywords">
    <vt:lpwstr>158;#Joint Personnel Administration programme|6abc27c5-b88c-4c28-805b-89f6ef615acd</vt:lpwstr>
  </property>
  <property fmtid="{D5CDD505-2E9C-101B-9397-08002B2CF9AE}" pid="19" name="defnetTags">
    <vt:lpwstr>13867;#JPA Forms|fa3fa029-cd0c-47e2-9378-30da6c278d37;#13838;#JPA Allowances ＆ Expenses|d27e08bd-ee75-4f74-8ebd-aec5804649bf</vt:lpwstr>
  </property>
  <property fmtid="{D5CDD505-2E9C-101B-9397-08002B2CF9AE}" pid="20" name="defnetKeywords">
    <vt:lpwstr/>
  </property>
  <property fmtid="{D5CDD505-2E9C-101B-9397-08002B2CF9AE}" pid="21" name="lcf76f155ced4ddcb4097134ff3c332f">
    <vt:lpwstr/>
  </property>
  <property fmtid="{D5CDD505-2E9C-101B-9397-08002B2CF9AE}" pid="22" name="ItemRetentionFormula">
    <vt:lpwstr>&lt;formula id="Microsoft.Office.RecordsManagement.PolicyFeatures.Expiration.Formula.BuiltIn"&gt;&lt;number&gt;1&lt;/number&gt;&lt;property&gt;Modified&lt;/property&gt;&lt;propertyId&gt;28cf69c5-fa48-462a-b5cd-27b6f9d2bd5f&lt;/propertyId&gt;&lt;period&gt;years&lt;/period&gt;&lt;/formula&gt;</vt:lpwstr>
  </property>
  <property fmtid="{D5CDD505-2E9C-101B-9397-08002B2CF9AE}" pid="23" name="MSIP_Label_c5e6e129-f928-4a05-ae32-d838f6b21bdd_Enabled">
    <vt:lpwstr>true</vt:lpwstr>
  </property>
  <property fmtid="{D5CDD505-2E9C-101B-9397-08002B2CF9AE}" pid="24" name="MSIP_Label_c5e6e129-f928-4a05-ae32-d838f6b21bdd_SetDate">
    <vt:lpwstr>2023-01-04T13:42:17Z</vt:lpwstr>
  </property>
  <property fmtid="{D5CDD505-2E9C-101B-9397-08002B2CF9AE}" pid="25" name="MSIP_Label_c5e6e129-f928-4a05-ae32-d838f6b21bdd_Method">
    <vt:lpwstr>Standard</vt:lpwstr>
  </property>
  <property fmtid="{D5CDD505-2E9C-101B-9397-08002B2CF9AE}" pid="26" name="MSIP_Label_c5e6e129-f928-4a05-ae32-d838f6b21bdd_Name">
    <vt:lpwstr>EN Restricted use</vt:lpwstr>
  </property>
  <property fmtid="{D5CDD505-2E9C-101B-9397-08002B2CF9AE}" pid="27" name="MSIP_Label_c5e6e129-f928-4a05-ae32-d838f6b21bdd_SiteId">
    <vt:lpwstr>8b87af7d-8647-4dc7-8df4-5f69a2011bb5</vt:lpwstr>
  </property>
  <property fmtid="{D5CDD505-2E9C-101B-9397-08002B2CF9AE}" pid="28" name="MSIP_Label_c5e6e129-f928-4a05-ae32-d838f6b21bdd_ActionId">
    <vt:lpwstr>f3fd143d-7651-4840-8fd5-ce0e46c4b5a3</vt:lpwstr>
  </property>
  <property fmtid="{D5CDD505-2E9C-101B-9397-08002B2CF9AE}" pid="29" name="MSIP_Label_c5e6e129-f928-4a05-ae32-d838f6b21bdd_ContentBits">
    <vt:lpwstr>3</vt:lpwstr>
  </property>
</Properties>
</file>